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\Documents\HP\"/>
    </mc:Choice>
  </mc:AlternateContent>
  <xr:revisionPtr revIDLastSave="0" documentId="13_ncr:1_{A6A8758B-50E1-4282-9582-ED672276E636}" xr6:coauthVersionLast="45" xr6:coauthVersionMax="45" xr10:uidLastSave="{00000000-0000-0000-0000-000000000000}"/>
  <bookViews>
    <workbookView xWindow="-98" yWindow="-98" windowWidth="20715" windowHeight="13276" tabRatio="626" activeTab="4" xr2:uid="{04738B08-75CB-4A84-80CB-C22193F2EAF5}"/>
  </bookViews>
  <sheets>
    <sheet name="設定" sheetId="2" r:id="rId1"/>
    <sheet name="2020以前祝日" sheetId="3" state="hidden" r:id="rId2"/>
    <sheet name="祝日計算" sheetId="4" state="hidden" r:id="rId3"/>
    <sheet name="年間" sheetId="5" r:id="rId4"/>
    <sheet name="1月" sheetId="15" r:id="rId5"/>
    <sheet name="2月" sheetId="18" r:id="rId6"/>
    <sheet name="3月" sheetId="19" r:id="rId7"/>
    <sheet name="4月" sheetId="6" r:id="rId8"/>
    <sheet name="5月" sheetId="7" r:id="rId9"/>
    <sheet name="6月" sheetId="8" r:id="rId10"/>
    <sheet name="7月" sheetId="9" r:id="rId11"/>
    <sheet name="8月" sheetId="10" r:id="rId12"/>
    <sheet name="9月" sheetId="11" r:id="rId13"/>
    <sheet name="10月" sheetId="12" r:id="rId14"/>
    <sheet name="11月" sheetId="13" r:id="rId15"/>
    <sheet name="12月" sheetId="14" r:id="rId16"/>
  </sheets>
  <externalReferences>
    <externalReference r:id="rId17"/>
  </externalReferences>
  <definedNames>
    <definedName name="_xlnm._FilterDatabase" localSheetId="1" hidden="1">'2020以前祝日'!$A$1:$B$930</definedName>
    <definedName name="_xlnm.Print_Area" localSheetId="3">年間!$A$1:$AT$86</definedName>
    <definedName name="祝日等" localSheetId="3">[1]年度入力!$J$2:$J$58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9" l="1"/>
  <c r="B1" i="19" s="1"/>
  <c r="C1" i="18"/>
  <c r="B1" i="18" s="1"/>
  <c r="B2" i="19" l="1"/>
  <c r="B5" i="19"/>
  <c r="B2" i="18"/>
  <c r="B5" i="18"/>
  <c r="C1" i="15"/>
  <c r="B1" i="15" s="1"/>
  <c r="C1" i="14"/>
  <c r="B1" i="14" s="1"/>
  <c r="B5" i="14" s="1"/>
  <c r="C1" i="13"/>
  <c r="B1" i="13" s="1"/>
  <c r="C1" i="12"/>
  <c r="B1" i="12" s="1"/>
  <c r="C1" i="11"/>
  <c r="B1" i="11" s="1"/>
  <c r="C1" i="10"/>
  <c r="B1" i="10" s="1"/>
  <c r="C1" i="9"/>
  <c r="B1" i="9" s="1"/>
  <c r="C1" i="8"/>
  <c r="B1" i="8" s="1"/>
  <c r="D5" i="19" l="1"/>
  <c r="B4" i="19"/>
  <c r="C4" i="19" s="1"/>
  <c r="C5" i="19"/>
  <c r="C4" i="18"/>
  <c r="D5" i="18"/>
  <c r="B4" i="18"/>
  <c r="C5" i="18"/>
  <c r="B2" i="15"/>
  <c r="B5" i="15"/>
  <c r="B2" i="14"/>
  <c r="D5" i="14"/>
  <c r="C4" i="14"/>
  <c r="B2" i="13"/>
  <c r="B5" i="13"/>
  <c r="B2" i="11"/>
  <c r="B5" i="11"/>
  <c r="B2" i="10"/>
  <c r="B5" i="10"/>
  <c r="B2" i="12"/>
  <c r="B5" i="12"/>
  <c r="B2" i="9"/>
  <c r="B5" i="9"/>
  <c r="B2" i="8"/>
  <c r="B5" i="8"/>
  <c r="C1" i="7"/>
  <c r="B1" i="7" s="1"/>
  <c r="F5" i="19" l="1"/>
  <c r="D4" i="19"/>
  <c r="E4" i="19" s="1"/>
  <c r="E5" i="19"/>
  <c r="F5" i="18"/>
  <c r="E5" i="18"/>
  <c r="D4" i="18"/>
  <c r="E4" i="18"/>
  <c r="F5" i="14"/>
  <c r="E4" i="14"/>
  <c r="C4" i="15"/>
  <c r="D5" i="15"/>
  <c r="D5" i="10"/>
  <c r="C4" i="10"/>
  <c r="C4" i="12"/>
  <c r="D5" i="12"/>
  <c r="D5" i="13"/>
  <c r="C4" i="11"/>
  <c r="D5" i="11"/>
  <c r="C4" i="8"/>
  <c r="D5" i="8"/>
  <c r="C4" i="9"/>
  <c r="D5" i="9"/>
  <c r="B2" i="7"/>
  <c r="B5" i="7"/>
  <c r="C1" i="6"/>
  <c r="B1" i="6" s="1"/>
  <c r="B2" i="6" s="1"/>
  <c r="A2" i="4"/>
  <c r="K2" i="4" s="1"/>
  <c r="L2" i="4" s="1"/>
  <c r="S2" i="4"/>
  <c r="T2" i="4" s="1"/>
  <c r="AI2" i="4"/>
  <c r="AJ2" i="4"/>
  <c r="AL2" i="4"/>
  <c r="AR2" i="4"/>
  <c r="AR3" i="4" s="1"/>
  <c r="AR4" i="4" s="1"/>
  <c r="AR5" i="4" s="1"/>
  <c r="AR6" i="4" s="1"/>
  <c r="P3" i="4"/>
  <c r="S3" i="4"/>
  <c r="T3" i="4" s="1"/>
  <c r="AI3" i="4"/>
  <c r="AJ3" i="4"/>
  <c r="AI4" i="4"/>
  <c r="AJ4" i="4"/>
  <c r="AI5" i="4"/>
  <c r="AJ5" i="4"/>
  <c r="C6" i="4"/>
  <c r="D6" i="4"/>
  <c r="E6" i="4"/>
  <c r="F6" i="4"/>
  <c r="G6" i="4"/>
  <c r="H6" i="4"/>
  <c r="AI6" i="4"/>
  <c r="AJ6" i="4"/>
  <c r="C7" i="4"/>
  <c r="D7" i="4"/>
  <c r="E7" i="4"/>
  <c r="F7" i="4"/>
  <c r="G7" i="4"/>
  <c r="H7" i="4"/>
  <c r="AI7" i="4"/>
  <c r="AJ7" i="4"/>
  <c r="C8" i="4"/>
  <c r="D8" i="4"/>
  <c r="E8" i="4"/>
  <c r="F8" i="4"/>
  <c r="G8" i="4"/>
  <c r="H8" i="4"/>
  <c r="AI8" i="4"/>
  <c r="AJ8" i="4"/>
  <c r="C9" i="4"/>
  <c r="D9" i="4"/>
  <c r="E9" i="4"/>
  <c r="F9" i="4"/>
  <c r="G9" i="4"/>
  <c r="H9" i="4"/>
  <c r="AI9" i="4"/>
  <c r="AJ9" i="4"/>
  <c r="C10" i="4"/>
  <c r="D10" i="4"/>
  <c r="E10" i="4"/>
  <c r="F10" i="4"/>
  <c r="G10" i="4"/>
  <c r="H10" i="4"/>
  <c r="AI10" i="4"/>
  <c r="AJ10" i="4"/>
  <c r="C11" i="4"/>
  <c r="D11" i="4"/>
  <c r="E11" i="4"/>
  <c r="F11" i="4"/>
  <c r="G11" i="4"/>
  <c r="H11" i="4"/>
  <c r="P11" i="4"/>
  <c r="Z11" i="4"/>
  <c r="AI229" i="4" s="1"/>
  <c r="AI11" i="4"/>
  <c r="AJ11" i="4"/>
  <c r="C12" i="4"/>
  <c r="D12" i="4"/>
  <c r="E12" i="4"/>
  <c r="F12" i="4"/>
  <c r="G12" i="4"/>
  <c r="H12" i="4"/>
  <c r="AI12" i="4"/>
  <c r="AJ12" i="4"/>
  <c r="P13" i="4"/>
  <c r="AI13" i="4"/>
  <c r="AJ13" i="4"/>
  <c r="Z14" i="4"/>
  <c r="AI14" i="4"/>
  <c r="AJ14" i="4"/>
  <c r="Z15" i="4"/>
  <c r="AI15" i="4"/>
  <c r="AJ15" i="4"/>
  <c r="B16" i="4"/>
  <c r="Z12" i="4" s="1"/>
  <c r="P16" i="4"/>
  <c r="Z16" i="4"/>
  <c r="AA16" i="4"/>
  <c r="AB16" i="4"/>
  <c r="AJ234" i="4" s="1"/>
  <c r="AI16" i="4"/>
  <c r="AJ16" i="4"/>
  <c r="Z17" i="4"/>
  <c r="AA17" i="4"/>
  <c r="AB17" i="4"/>
  <c r="AI17" i="4"/>
  <c r="AJ17" i="4"/>
  <c r="B18" i="4"/>
  <c r="L18" i="4"/>
  <c r="Z18" i="4"/>
  <c r="AA18" i="4" s="1"/>
  <c r="AB18" i="4"/>
  <c r="AI18" i="4"/>
  <c r="AJ18" i="4"/>
  <c r="Z19" i="4"/>
  <c r="AA19" i="4" s="1"/>
  <c r="AI19" i="4"/>
  <c r="AJ19" i="4"/>
  <c r="K20" i="4"/>
  <c r="L33" i="4" s="1"/>
  <c r="M33" i="4" s="1"/>
  <c r="AI20" i="4"/>
  <c r="AJ20" i="4"/>
  <c r="P21" i="4"/>
  <c r="AI21" i="4"/>
  <c r="AJ21" i="4"/>
  <c r="AI22" i="4"/>
  <c r="AJ22" i="4"/>
  <c r="L23" i="4"/>
  <c r="M23" i="4" s="1"/>
  <c r="Y23" i="4"/>
  <c r="AI23" i="4"/>
  <c r="AJ23" i="4"/>
  <c r="AI24" i="4"/>
  <c r="AJ24" i="4"/>
  <c r="AI25" i="4"/>
  <c r="AJ25" i="4"/>
  <c r="AI26" i="4"/>
  <c r="AJ26" i="4"/>
  <c r="AI27" i="4"/>
  <c r="AJ27" i="4"/>
  <c r="AI28" i="4"/>
  <c r="AJ28" i="4"/>
  <c r="L29" i="4"/>
  <c r="M29" i="4" s="1"/>
  <c r="P29" i="4"/>
  <c r="AI29" i="4"/>
  <c r="AJ29" i="4"/>
  <c r="AI30" i="4"/>
  <c r="AJ30" i="4"/>
  <c r="L31" i="4"/>
  <c r="M31" i="4"/>
  <c r="P31" i="4"/>
  <c r="AI31" i="4"/>
  <c r="AJ31" i="4"/>
  <c r="Z32" i="4"/>
  <c r="AA32" i="4" s="1"/>
  <c r="AB32" i="4"/>
  <c r="AI32" i="4"/>
  <c r="AJ32" i="4"/>
  <c r="S33" i="4"/>
  <c r="T33" i="4" s="1"/>
  <c r="U33" i="4"/>
  <c r="Z33" i="4"/>
  <c r="AA33" i="4" s="1"/>
  <c r="AI33" i="4"/>
  <c r="AJ33" i="4"/>
  <c r="P34" i="4"/>
  <c r="S34" i="4"/>
  <c r="T34" i="4" s="1"/>
  <c r="U34" i="4"/>
  <c r="Z34" i="4"/>
  <c r="AA34" i="4" s="1"/>
  <c r="AI34" i="4"/>
  <c r="AJ34" i="4"/>
  <c r="S35" i="4"/>
  <c r="T35" i="4" s="1"/>
  <c r="Z35" i="4"/>
  <c r="AA35" i="4" s="1"/>
  <c r="AI35" i="4"/>
  <c r="AJ35" i="4"/>
  <c r="S36" i="4"/>
  <c r="S37" i="4" s="1"/>
  <c r="Z36" i="4"/>
  <c r="AA36" i="4" s="1"/>
  <c r="AI36" i="4"/>
  <c r="AJ36" i="4"/>
  <c r="T37" i="4"/>
  <c r="Z37" i="4"/>
  <c r="AA37" i="4" s="1"/>
  <c r="AB37" i="4"/>
  <c r="AI37" i="4"/>
  <c r="AJ37" i="4"/>
  <c r="K38" i="4"/>
  <c r="L47" i="4" s="1"/>
  <c r="M47" i="4" s="1"/>
  <c r="S38" i="4"/>
  <c r="T38" i="4" s="1"/>
  <c r="Z38" i="4"/>
  <c r="AB38" i="4" s="1"/>
  <c r="AI38" i="4"/>
  <c r="AJ38" i="4"/>
  <c r="P39" i="4"/>
  <c r="Z39" i="4"/>
  <c r="AI257" i="4" s="1"/>
  <c r="AI39" i="4"/>
  <c r="AJ39" i="4"/>
  <c r="Z40" i="4"/>
  <c r="AB40" i="4" s="1"/>
  <c r="AA40" i="4"/>
  <c r="AI40" i="4"/>
  <c r="AJ40" i="4"/>
  <c r="L41" i="4"/>
  <c r="AI151" i="4" s="1"/>
  <c r="Z41" i="4"/>
  <c r="AB41" i="4" s="1"/>
  <c r="AI41" i="4"/>
  <c r="AJ41" i="4"/>
  <c r="Z42" i="4"/>
  <c r="AB42" i="4" s="1"/>
  <c r="AJ260" i="4" s="1"/>
  <c r="L43" i="4"/>
  <c r="AI153" i="4" s="1"/>
  <c r="Z43" i="4"/>
  <c r="AB43" i="4" s="1"/>
  <c r="Y44" i="4"/>
  <c r="Z62" i="4" s="1"/>
  <c r="Z45" i="4"/>
  <c r="L46" i="4"/>
  <c r="M46" i="4" s="1"/>
  <c r="Z46" i="4"/>
  <c r="AB46" i="4" s="1"/>
  <c r="P47" i="4"/>
  <c r="Z47" i="4"/>
  <c r="Z48" i="4"/>
  <c r="AB48" i="4" s="1"/>
  <c r="L49" i="4"/>
  <c r="M49" i="4" s="1"/>
  <c r="P49" i="4"/>
  <c r="Z49" i="4"/>
  <c r="AB49" i="4" s="1"/>
  <c r="Z50" i="4"/>
  <c r="AB50" i="4" s="1"/>
  <c r="AJ268" i="4" s="1"/>
  <c r="AA50" i="4"/>
  <c r="L51" i="4"/>
  <c r="M51" i="4" s="1"/>
  <c r="Z51" i="4"/>
  <c r="AA51" i="4" s="1"/>
  <c r="AB51" i="4"/>
  <c r="P52" i="4"/>
  <c r="Z52" i="4"/>
  <c r="AA52" i="4" s="1"/>
  <c r="Z53" i="4"/>
  <c r="AI271" i="4" s="1"/>
  <c r="AB53" i="4"/>
  <c r="AJ271" i="4" s="1"/>
  <c r="Z54" i="4"/>
  <c r="AA54" i="4" s="1"/>
  <c r="Z55" i="4"/>
  <c r="AB55" i="4" s="1"/>
  <c r="AA55" i="4"/>
  <c r="Z56" i="4"/>
  <c r="AB56" i="4" s="1"/>
  <c r="Z57" i="4"/>
  <c r="AA57" i="4" s="1"/>
  <c r="Z58" i="4"/>
  <c r="AA58" i="4" s="1"/>
  <c r="Z59" i="4"/>
  <c r="AB59" i="4" s="1"/>
  <c r="AA59" i="4"/>
  <c r="Z60" i="4"/>
  <c r="Z61" i="4"/>
  <c r="AA61" i="4" s="1"/>
  <c r="AA62" i="4"/>
  <c r="AB62" i="4"/>
  <c r="Z63" i="4"/>
  <c r="AB63" i="4" s="1"/>
  <c r="S64" i="4"/>
  <c r="U64" i="4" s="1"/>
  <c r="T64" i="4"/>
  <c r="Z64" i="4"/>
  <c r="AB64" i="4" s="1"/>
  <c r="AA64" i="4"/>
  <c r="S95" i="4"/>
  <c r="S96" i="4" s="1"/>
  <c r="AI112" i="4"/>
  <c r="AJ112" i="4"/>
  <c r="S126" i="4"/>
  <c r="S127" i="4" s="1"/>
  <c r="AI128" i="4"/>
  <c r="AJ128" i="4"/>
  <c r="AI129" i="4"/>
  <c r="AJ129" i="4"/>
  <c r="AI141" i="4"/>
  <c r="AJ141" i="4"/>
  <c r="AI143" i="4"/>
  <c r="AJ143" i="4"/>
  <c r="AI147" i="4"/>
  <c r="AJ147" i="4"/>
  <c r="S157" i="4"/>
  <c r="T157" i="4" s="1"/>
  <c r="S158" i="4"/>
  <c r="S159" i="4" s="1"/>
  <c r="AI165" i="4"/>
  <c r="AJ165" i="4"/>
  <c r="AI167" i="4"/>
  <c r="AJ167" i="4"/>
  <c r="AI172" i="4"/>
  <c r="AJ172" i="4"/>
  <c r="AI173" i="4"/>
  <c r="AJ173" i="4"/>
  <c r="AI175" i="4"/>
  <c r="AJ175" i="4"/>
  <c r="AI177" i="4"/>
  <c r="AJ177" i="4"/>
  <c r="AI178" i="4"/>
  <c r="AJ178" i="4"/>
  <c r="AI180" i="4"/>
  <c r="AJ180" i="4"/>
  <c r="AI183" i="4"/>
  <c r="AJ183" i="4"/>
  <c r="AI185" i="4"/>
  <c r="AJ185" i="4"/>
  <c r="S188" i="4"/>
  <c r="S189" i="4" s="1"/>
  <c r="T188" i="4"/>
  <c r="AI190" i="4"/>
  <c r="AJ190" i="4"/>
  <c r="AI191" i="4"/>
  <c r="AJ191" i="4"/>
  <c r="AI193" i="4"/>
  <c r="AJ193" i="4"/>
  <c r="AI195" i="4"/>
  <c r="AJ195" i="4"/>
  <c r="AI196" i="4"/>
  <c r="AJ196" i="4"/>
  <c r="AI198" i="4"/>
  <c r="AJ198" i="4"/>
  <c r="AI201" i="4"/>
  <c r="AJ201" i="4"/>
  <c r="AI203" i="4"/>
  <c r="AJ203" i="4"/>
  <c r="AI208" i="4"/>
  <c r="AJ208" i="4"/>
  <c r="AI209" i="4"/>
  <c r="AJ209" i="4"/>
  <c r="AI211" i="4"/>
  <c r="AJ211" i="4"/>
  <c r="AI213" i="4"/>
  <c r="AJ213" i="4"/>
  <c r="AI214" i="4"/>
  <c r="AJ214" i="4"/>
  <c r="AI216" i="4"/>
  <c r="AJ216" i="4"/>
  <c r="S219" i="4"/>
  <c r="S220" i="4" s="1"/>
  <c r="AI219" i="4"/>
  <c r="AJ219" i="4"/>
  <c r="AI230" i="4"/>
  <c r="AI232" i="4"/>
  <c r="AI233" i="4"/>
  <c r="AI234" i="4"/>
  <c r="AI235" i="4"/>
  <c r="AJ235" i="4"/>
  <c r="AI236" i="4"/>
  <c r="AJ236" i="4"/>
  <c r="AI237" i="4"/>
  <c r="S250" i="4"/>
  <c r="T250" i="4" s="1"/>
  <c r="AI250" i="4"/>
  <c r="AJ250" i="4"/>
  <c r="AI251" i="4"/>
  <c r="AI252" i="4"/>
  <c r="AI254" i="4"/>
  <c r="AI255" i="4"/>
  <c r="AJ255" i="4"/>
  <c r="AI256" i="4"/>
  <c r="AJ256" i="4"/>
  <c r="AI258" i="4"/>
  <c r="AJ258" i="4"/>
  <c r="AI259" i="4"/>
  <c r="AJ259" i="4"/>
  <c r="AI260" i="4"/>
  <c r="AI261" i="4"/>
  <c r="AJ261" i="4"/>
  <c r="AI263" i="4"/>
  <c r="AI264" i="4"/>
  <c r="AJ264" i="4"/>
  <c r="AI265" i="4"/>
  <c r="AI266" i="4"/>
  <c r="AJ266" i="4"/>
  <c r="AI267" i="4"/>
  <c r="AJ267" i="4"/>
  <c r="AI268" i="4"/>
  <c r="AI269" i="4"/>
  <c r="AJ269" i="4"/>
  <c r="AI270" i="4"/>
  <c r="AI272" i="4"/>
  <c r="AJ273" i="4"/>
  <c r="AI274" i="4"/>
  <c r="AJ274" i="4"/>
  <c r="AI276" i="4"/>
  <c r="AJ277" i="4"/>
  <c r="AI278" i="4"/>
  <c r="AI280" i="4"/>
  <c r="AJ280" i="4"/>
  <c r="S281" i="4"/>
  <c r="U281" i="4" s="1"/>
  <c r="T281" i="4"/>
  <c r="AI281" i="4"/>
  <c r="AJ281" i="4"/>
  <c r="AI282" i="4"/>
  <c r="AJ282" i="4"/>
  <c r="S312" i="4"/>
  <c r="S343" i="4"/>
  <c r="T343" i="4" s="1"/>
  <c r="S374" i="4"/>
  <c r="AW2" i="4" s="1"/>
  <c r="S375" i="4"/>
  <c r="S405" i="4"/>
  <c r="T405" i="4" s="1"/>
  <c r="S436" i="4"/>
  <c r="U436" i="4" s="1"/>
  <c r="T436" i="4"/>
  <c r="S437" i="4"/>
  <c r="S467" i="4"/>
  <c r="T467" i="4" s="1"/>
  <c r="U467" i="4"/>
  <c r="S468" i="4"/>
  <c r="S498" i="4"/>
  <c r="T498" i="4" s="1"/>
  <c r="S529" i="4"/>
  <c r="T529" i="4"/>
  <c r="S560" i="4"/>
  <c r="T560" i="4" s="1"/>
  <c r="S561" i="4"/>
  <c r="T561" i="4" s="1"/>
  <c r="S591" i="4"/>
  <c r="U591" i="4" s="1"/>
  <c r="S622" i="4"/>
  <c r="T622" i="4" s="1"/>
  <c r="U622" i="4"/>
  <c r="S623" i="4"/>
  <c r="U623" i="4" s="1"/>
  <c r="S624" i="4"/>
  <c r="T624" i="4" s="1"/>
  <c r="S653" i="4"/>
  <c r="T653" i="4"/>
  <c r="U653" i="4"/>
  <c r="S654" i="4"/>
  <c r="T654" i="4" s="1"/>
  <c r="S684" i="4"/>
  <c r="T684" i="4" s="1"/>
  <c r="S715" i="4"/>
  <c r="T715" i="4"/>
  <c r="U715" i="4"/>
  <c r="S716" i="4"/>
  <c r="S746" i="4"/>
  <c r="T746" i="4" s="1"/>
  <c r="S777" i="4"/>
  <c r="S808" i="4"/>
  <c r="T808" i="4" s="1"/>
  <c r="U808" i="4"/>
  <c r="S809" i="4"/>
  <c r="S839" i="4"/>
  <c r="T839" i="4" s="1"/>
  <c r="S870" i="4"/>
  <c r="U870" i="4" s="1"/>
  <c r="T870" i="4"/>
  <c r="S901" i="4"/>
  <c r="T901" i="4" s="1"/>
  <c r="S932" i="4"/>
  <c r="T932" i="4" s="1"/>
  <c r="S963" i="4"/>
  <c r="U963" i="4" s="1"/>
  <c r="T963" i="4"/>
  <c r="S994" i="4"/>
  <c r="T994" i="4" s="1"/>
  <c r="S1025" i="4"/>
  <c r="T1025" i="4"/>
  <c r="U1025" i="4"/>
  <c r="S1026" i="4"/>
  <c r="U1026" i="4" s="1"/>
  <c r="T1026" i="4"/>
  <c r="S1056" i="4"/>
  <c r="T1056" i="4" s="1"/>
  <c r="S1087" i="4"/>
  <c r="U1087" i="4" s="1"/>
  <c r="G5" i="19" l="1"/>
  <c r="H5" i="19"/>
  <c r="F4" i="19"/>
  <c r="G4" i="19" s="1"/>
  <c r="H5" i="18"/>
  <c r="F4" i="18"/>
  <c r="G5" i="18"/>
  <c r="G4" i="18"/>
  <c r="AL3" i="4"/>
  <c r="AM3" i="4" s="1"/>
  <c r="V808" i="4"/>
  <c r="AI1089" i="4" s="1"/>
  <c r="V1026" i="4"/>
  <c r="AI1307" i="4" s="1"/>
  <c r="V1025" i="4"/>
  <c r="AI1306" i="4" s="1"/>
  <c r="V33" i="4"/>
  <c r="AI314" i="4" s="1"/>
  <c r="V467" i="4"/>
  <c r="AI748" i="4" s="1"/>
  <c r="V653" i="4"/>
  <c r="AI934" i="4" s="1"/>
  <c r="V963" i="4"/>
  <c r="AI1244" i="4" s="1"/>
  <c r="V715" i="4"/>
  <c r="AI996" i="4" s="1"/>
  <c r="V436" i="4"/>
  <c r="AI717" i="4" s="1"/>
  <c r="V34" i="4"/>
  <c r="AI315" i="4" s="1"/>
  <c r="V622" i="4"/>
  <c r="AI903" i="4" s="1"/>
  <c r="E4" i="15"/>
  <c r="F5" i="15"/>
  <c r="H5" i="14"/>
  <c r="E4" i="11"/>
  <c r="F5" i="11"/>
  <c r="F5" i="12"/>
  <c r="E4" i="12"/>
  <c r="F5" i="13"/>
  <c r="E4" i="10"/>
  <c r="F5" i="10"/>
  <c r="E4" i="9"/>
  <c r="F5" i="9"/>
  <c r="F5" i="8"/>
  <c r="C4" i="7"/>
  <c r="D5" i="7"/>
  <c r="S190" i="4"/>
  <c r="U189" i="4"/>
  <c r="V189" i="4" s="1"/>
  <c r="AI470" i="4" s="1"/>
  <c r="T623" i="4"/>
  <c r="AI277" i="4"/>
  <c r="AI273" i="4"/>
  <c r="U188" i="4"/>
  <c r="V188" i="4" s="1"/>
  <c r="AI469" i="4" s="1"/>
  <c r="AI161" i="4"/>
  <c r="AJ157" i="4"/>
  <c r="AA53" i="4"/>
  <c r="AB36" i="4"/>
  <c r="AJ254" i="4" s="1"/>
  <c r="AB35" i="4"/>
  <c r="AJ253" i="4" s="1"/>
  <c r="AB34" i="4"/>
  <c r="AJ252" i="4" s="1"/>
  <c r="AB33" i="4"/>
  <c r="AJ251" i="4" s="1"/>
  <c r="AJ161" i="4"/>
  <c r="AI157" i="4"/>
  <c r="L52" i="4"/>
  <c r="L48" i="4"/>
  <c r="AA42" i="4"/>
  <c r="L39" i="4"/>
  <c r="S4" i="4"/>
  <c r="AJ153" i="4"/>
  <c r="L28" i="4"/>
  <c r="L22" i="4"/>
  <c r="L45" i="4"/>
  <c r="S747" i="4"/>
  <c r="S344" i="4"/>
  <c r="U250" i="4"/>
  <c r="AJ159" i="4"/>
  <c r="U157" i="4"/>
  <c r="V157" i="4" s="1"/>
  <c r="AI438" i="4" s="1"/>
  <c r="AJ133" i="4"/>
  <c r="AA63" i="4"/>
  <c r="AB58" i="4"/>
  <c r="AJ276" i="4" s="1"/>
  <c r="AB54" i="4"/>
  <c r="AJ272" i="4" s="1"/>
  <c r="L53" i="4"/>
  <c r="L50" i="4"/>
  <c r="Z44" i="4"/>
  <c r="AI262" i="4" s="1"/>
  <c r="L42" i="4"/>
  <c r="U36" i="4"/>
  <c r="V36" i="4" s="1"/>
  <c r="AI317" i="4" s="1"/>
  <c r="U35" i="4"/>
  <c r="V35" i="4" s="1"/>
  <c r="AI316" i="4" s="1"/>
  <c r="L32" i="4"/>
  <c r="L30" i="4"/>
  <c r="L6" i="4"/>
  <c r="AE2" i="4"/>
  <c r="AF2" i="4" s="1"/>
  <c r="AI42" i="4" s="1"/>
  <c r="U374" i="4"/>
  <c r="V374" i="4" s="1"/>
  <c r="AI655" i="4" s="1"/>
  <c r="V343" i="4"/>
  <c r="AI624" i="4" s="1"/>
  <c r="AI275" i="4"/>
  <c r="AI253" i="4"/>
  <c r="AI159" i="4"/>
  <c r="AI133" i="4"/>
  <c r="AB52" i="4"/>
  <c r="AJ270" i="4" s="1"/>
  <c r="AA49" i="4"/>
  <c r="AA46" i="4"/>
  <c r="L40" i="4"/>
  <c r="T36" i="4"/>
  <c r="AB19" i="4"/>
  <c r="AJ237" i="4" s="1"/>
  <c r="L17" i="4"/>
  <c r="S1027" i="4"/>
  <c r="S902" i="4"/>
  <c r="S840" i="4"/>
  <c r="U746" i="4"/>
  <c r="V746" i="4" s="1"/>
  <c r="AI1027" i="4" s="1"/>
  <c r="S625" i="4"/>
  <c r="S626" i="4" s="1"/>
  <c r="T591" i="4"/>
  <c r="T374" i="4"/>
  <c r="U343" i="4"/>
  <c r="AI279" i="4"/>
  <c r="V250" i="4"/>
  <c r="AI531" i="4" s="1"/>
  <c r="U219" i="4"/>
  <c r="V219" i="4" s="1"/>
  <c r="AI500" i="4" s="1"/>
  <c r="AJ156" i="4"/>
  <c r="AJ151" i="4"/>
  <c r="AJ139" i="4"/>
  <c r="O51" i="4"/>
  <c r="L44" i="4"/>
  <c r="O33" i="4"/>
  <c r="L27" i="4"/>
  <c r="V1087" i="4"/>
  <c r="AI1368" i="4" s="1"/>
  <c r="S964" i="4"/>
  <c r="T964" i="4" s="1"/>
  <c r="U839" i="4"/>
  <c r="V839" i="4" s="1"/>
  <c r="AI1120" i="4" s="1"/>
  <c r="T219" i="4"/>
  <c r="AI156" i="4"/>
  <c r="AI139" i="4"/>
  <c r="S65" i="4"/>
  <c r="AB57" i="4"/>
  <c r="AJ275" i="4" s="1"/>
  <c r="L54" i="4"/>
  <c r="L21" i="4"/>
  <c r="T1087" i="4"/>
  <c r="T777" i="4"/>
  <c r="U777" i="4"/>
  <c r="V777" i="4"/>
  <c r="AI1058" i="4" s="1"/>
  <c r="S778" i="4"/>
  <c r="S1057" i="4"/>
  <c r="V1056" i="4"/>
  <c r="AI1337" i="4" s="1"/>
  <c r="U1056" i="4"/>
  <c r="V994" i="4"/>
  <c r="AI1275" i="4" s="1"/>
  <c r="S995" i="4"/>
  <c r="U994" i="4"/>
  <c r="S1088" i="4"/>
  <c r="T809" i="4"/>
  <c r="U809" i="4"/>
  <c r="V809" i="4"/>
  <c r="AI1090" i="4" s="1"/>
  <c r="S810" i="4"/>
  <c r="T716" i="4"/>
  <c r="U716" i="4"/>
  <c r="V716" i="4" s="1"/>
  <c r="AI997" i="4" s="1"/>
  <c r="S717" i="4"/>
  <c r="U654" i="4"/>
  <c r="V654" i="4" s="1"/>
  <c r="AI935" i="4" s="1"/>
  <c r="S655" i="4"/>
  <c r="U901" i="4"/>
  <c r="V901" i="4" s="1"/>
  <c r="AI1182" i="4" s="1"/>
  <c r="U625" i="4"/>
  <c r="V625" i="4"/>
  <c r="AI906" i="4" s="1"/>
  <c r="S933" i="4"/>
  <c r="U932" i="4"/>
  <c r="V932" i="4" s="1"/>
  <c r="AI1213" i="4" s="1"/>
  <c r="S903" i="4"/>
  <c r="S871" i="4"/>
  <c r="V870" i="4"/>
  <c r="AI1151" i="4" s="1"/>
  <c r="S685" i="4"/>
  <c r="U684" i="4"/>
  <c r="V684" i="4" s="1"/>
  <c r="AI965" i="4" s="1"/>
  <c r="U561" i="4"/>
  <c r="V561" i="4"/>
  <c r="AI842" i="4" s="1"/>
  <c r="S562" i="4"/>
  <c r="U529" i="4"/>
  <c r="V529" i="4" s="1"/>
  <c r="AI810" i="4" s="1"/>
  <c r="S530" i="4"/>
  <c r="U624" i="4"/>
  <c r="V624" i="4" s="1"/>
  <c r="AI905" i="4" s="1"/>
  <c r="U560" i="4"/>
  <c r="V560" i="4" s="1"/>
  <c r="AI841" i="4" s="1"/>
  <c r="V623" i="4"/>
  <c r="AI904" i="4" s="1"/>
  <c r="S592" i="4"/>
  <c r="V591" i="4"/>
  <c r="AI872" i="4" s="1"/>
  <c r="U437" i="4"/>
  <c r="V437" i="4" s="1"/>
  <c r="AI718" i="4" s="1"/>
  <c r="S438" i="4"/>
  <c r="T437" i="4"/>
  <c r="T468" i="4"/>
  <c r="U468" i="4"/>
  <c r="V468" i="4" s="1"/>
  <c r="AI749" i="4" s="1"/>
  <c r="S469" i="4"/>
  <c r="S499" i="4"/>
  <c r="U498" i="4"/>
  <c r="V498" i="4" s="1"/>
  <c r="AI779" i="4" s="1"/>
  <c r="T375" i="4"/>
  <c r="U375" i="4"/>
  <c r="V375" i="4"/>
  <c r="AI656" i="4" s="1"/>
  <c r="S376" i="4"/>
  <c r="T312" i="4"/>
  <c r="U312" i="4"/>
  <c r="V312" i="4" s="1"/>
  <c r="AI593" i="4" s="1"/>
  <c r="S406" i="4"/>
  <c r="V405" i="4"/>
  <c r="AI686" i="4" s="1"/>
  <c r="U344" i="4"/>
  <c r="V344" i="4" s="1"/>
  <c r="AI625" i="4" s="1"/>
  <c r="U405" i="4"/>
  <c r="S313" i="4"/>
  <c r="S282" i="4"/>
  <c r="S191" i="4"/>
  <c r="T190" i="4"/>
  <c r="U190" i="4"/>
  <c r="V190" i="4" s="1"/>
  <c r="AI471" i="4" s="1"/>
  <c r="S128" i="4"/>
  <c r="T127" i="4"/>
  <c r="U127" i="4"/>
  <c r="V127" i="4"/>
  <c r="AI408" i="4" s="1"/>
  <c r="S221" i="4"/>
  <c r="T220" i="4"/>
  <c r="U220" i="4"/>
  <c r="V220" i="4" s="1"/>
  <c r="AI501" i="4" s="1"/>
  <c r="V281" i="4"/>
  <c r="AI562" i="4" s="1"/>
  <c r="S160" i="4"/>
  <c r="T159" i="4"/>
  <c r="U159" i="4"/>
  <c r="V159" i="4" s="1"/>
  <c r="AI440" i="4" s="1"/>
  <c r="S251" i="4"/>
  <c r="T189" i="4"/>
  <c r="M44" i="4"/>
  <c r="AI154" i="4"/>
  <c r="AJ154" i="4"/>
  <c r="S97" i="4"/>
  <c r="T96" i="4"/>
  <c r="U96" i="4"/>
  <c r="V96" i="4" s="1"/>
  <c r="AI377" i="4" s="1"/>
  <c r="U158" i="4"/>
  <c r="V158" i="4" s="1"/>
  <c r="AI439" i="4" s="1"/>
  <c r="U126" i="4"/>
  <c r="V126" i="4" s="1"/>
  <c r="AI407" i="4" s="1"/>
  <c r="V95" i="4"/>
  <c r="AI376" i="4" s="1"/>
  <c r="T158" i="4"/>
  <c r="T126" i="4"/>
  <c r="U95" i="4"/>
  <c r="M48" i="4"/>
  <c r="O48" i="4" s="1"/>
  <c r="AB45" i="4"/>
  <c r="AJ263" i="4" s="1"/>
  <c r="AA45" i="4"/>
  <c r="T95" i="4"/>
  <c r="AA60" i="4"/>
  <c r="AB60" i="4"/>
  <c r="AJ278" i="4" s="1"/>
  <c r="S66" i="4"/>
  <c r="AB61" i="4"/>
  <c r="AJ279" i="4" s="1"/>
  <c r="AA56" i="4"/>
  <c r="AA12" i="4"/>
  <c r="AB12" i="4"/>
  <c r="AJ230" i="4" s="1"/>
  <c r="M30" i="4"/>
  <c r="O30" i="4"/>
  <c r="V64" i="4"/>
  <c r="AI345" i="4" s="1"/>
  <c r="AA48" i="4"/>
  <c r="AA47" i="4"/>
  <c r="AB47" i="4"/>
  <c r="AJ265" i="4" s="1"/>
  <c r="AB44" i="4"/>
  <c r="AJ262" i="4" s="1"/>
  <c r="AA44" i="4"/>
  <c r="M42" i="4"/>
  <c r="O42" i="4"/>
  <c r="AB39" i="4"/>
  <c r="AJ257" i="4" s="1"/>
  <c r="AA39" i="4"/>
  <c r="AR7" i="4"/>
  <c r="U38" i="4"/>
  <c r="V38" i="4"/>
  <c r="AI319" i="4" s="1"/>
  <c r="M2" i="4"/>
  <c r="O2" i="4"/>
  <c r="S39" i="4"/>
  <c r="L38" i="4"/>
  <c r="M43" i="4"/>
  <c r="O43" i="4"/>
  <c r="AA41" i="4"/>
  <c r="AA15" i="4"/>
  <c r="AB15" i="4"/>
  <c r="AJ233" i="4" s="1"/>
  <c r="M6" i="4"/>
  <c r="O6" i="4"/>
  <c r="M40" i="4"/>
  <c r="O40" i="4"/>
  <c r="M28" i="4"/>
  <c r="O28" i="4"/>
  <c r="AA43" i="4"/>
  <c r="AA38" i="4"/>
  <c r="U37" i="4"/>
  <c r="V37" i="4" s="1"/>
  <c r="AI318" i="4" s="1"/>
  <c r="M41" i="4"/>
  <c r="O41" i="4"/>
  <c r="Z3" i="4"/>
  <c r="Z4" i="4"/>
  <c r="Z5" i="4"/>
  <c r="Z8" i="4"/>
  <c r="Z7" i="4"/>
  <c r="Z10" i="4"/>
  <c r="Z6" i="4"/>
  <c r="Z9" i="4"/>
  <c r="Z27" i="4"/>
  <c r="Z28" i="4"/>
  <c r="Z29" i="4"/>
  <c r="Z30" i="4"/>
  <c r="Z31" i="4"/>
  <c r="Z26" i="4"/>
  <c r="Z23" i="4"/>
  <c r="Z24" i="4"/>
  <c r="Z25" i="4"/>
  <c r="Z2" i="4"/>
  <c r="AA14" i="4"/>
  <c r="AB14" i="4"/>
  <c r="AJ232" i="4" s="1"/>
  <c r="O23" i="4"/>
  <c r="L26" i="4"/>
  <c r="L25" i="4"/>
  <c r="L24" i="4"/>
  <c r="L20" i="4"/>
  <c r="AA11" i="4"/>
  <c r="AB11" i="4"/>
  <c r="AJ229" i="4" s="1"/>
  <c r="L9" i="4"/>
  <c r="L15" i="4"/>
  <c r="L3" i="4"/>
  <c r="L4" i="4"/>
  <c r="L5" i="4"/>
  <c r="L12" i="4"/>
  <c r="L13" i="4"/>
  <c r="L14" i="4"/>
  <c r="L16" i="4"/>
  <c r="L8" i="4"/>
  <c r="L11" i="4"/>
  <c r="L7" i="4"/>
  <c r="L10" i="4"/>
  <c r="L36" i="4"/>
  <c r="L35" i="4"/>
  <c r="L34" i="4"/>
  <c r="AM2" i="4"/>
  <c r="AL4" i="4"/>
  <c r="M18" i="4"/>
  <c r="O18" i="4"/>
  <c r="U4" i="4"/>
  <c r="V4" i="4" s="1"/>
  <c r="AI285" i="4" s="1"/>
  <c r="U3" i="4"/>
  <c r="V3" i="4" s="1"/>
  <c r="AI284" i="4" s="1"/>
  <c r="Y2" i="4"/>
  <c r="V2" i="4"/>
  <c r="AI283" i="4" s="1"/>
  <c r="B2" i="5"/>
  <c r="Q23" i="5"/>
  <c r="AF23" i="5"/>
  <c r="B23" i="5"/>
  <c r="Q44" i="5"/>
  <c r="Q2" i="5"/>
  <c r="AF65" i="5"/>
  <c r="B44" i="5"/>
  <c r="AF44" i="5"/>
  <c r="AF2" i="5"/>
  <c r="AG2" i="4"/>
  <c r="AJ42" i="4" s="1"/>
  <c r="U2" i="4"/>
  <c r="AE3" i="4"/>
  <c r="Q65" i="5"/>
  <c r="B65" i="5"/>
  <c r="Z13" i="4"/>
  <c r="B5" i="6"/>
  <c r="J5" i="19" l="1"/>
  <c r="H4" i="19"/>
  <c r="I4" i="19" s="1"/>
  <c r="I5" i="19"/>
  <c r="I4" i="18"/>
  <c r="H4" i="18"/>
  <c r="J5" i="18"/>
  <c r="I5" i="18"/>
  <c r="J5" i="14"/>
  <c r="H5" i="15"/>
  <c r="G4" i="15"/>
  <c r="G4" i="10"/>
  <c r="H5" i="10"/>
  <c r="G4" i="12"/>
  <c r="H5" i="12"/>
  <c r="H5" i="11"/>
  <c r="H5" i="13"/>
  <c r="H5" i="8"/>
  <c r="H5" i="9"/>
  <c r="G4" i="9"/>
  <c r="E4" i="7"/>
  <c r="F5" i="7"/>
  <c r="M54" i="4"/>
  <c r="O54" i="4" s="1"/>
  <c r="AI164" i="4"/>
  <c r="AJ164" i="4"/>
  <c r="T840" i="4"/>
  <c r="U840" i="4"/>
  <c r="S841" i="4"/>
  <c r="V840" i="4"/>
  <c r="AI1121" i="4" s="1"/>
  <c r="AI152" i="4"/>
  <c r="AJ152" i="4"/>
  <c r="AJ138" i="4"/>
  <c r="AI138" i="4"/>
  <c r="M27" i="4"/>
  <c r="AI137" i="4"/>
  <c r="AJ137" i="4"/>
  <c r="U902" i="4"/>
  <c r="V902" i="4" s="1"/>
  <c r="AI1183" i="4" s="1"/>
  <c r="T902" i="4"/>
  <c r="M22" i="4"/>
  <c r="AI132" i="4"/>
  <c r="AJ132" i="4"/>
  <c r="U964" i="4"/>
  <c r="V964" i="4" s="1"/>
  <c r="AI1245" i="4" s="1"/>
  <c r="T65" i="4"/>
  <c r="U65" i="4"/>
  <c r="V65" i="4" s="1"/>
  <c r="AI346" i="4" s="1"/>
  <c r="AI197" i="4"/>
  <c r="AJ197" i="4"/>
  <c r="T1027" i="4"/>
  <c r="S1028" i="4"/>
  <c r="M50" i="4"/>
  <c r="AI160" i="4"/>
  <c r="AJ160" i="4"/>
  <c r="T4" i="4"/>
  <c r="S5" i="4"/>
  <c r="O22" i="4"/>
  <c r="T625" i="4"/>
  <c r="S965" i="4"/>
  <c r="O17" i="4"/>
  <c r="AI127" i="4"/>
  <c r="AJ127" i="4"/>
  <c r="M17" i="4"/>
  <c r="AI116" i="4"/>
  <c r="AJ116" i="4"/>
  <c r="M53" i="4"/>
  <c r="O53" i="4" s="1"/>
  <c r="AI163" i="4"/>
  <c r="AJ163" i="4"/>
  <c r="T344" i="4"/>
  <c r="S345" i="4"/>
  <c r="M39" i="4"/>
  <c r="AI149" i="4"/>
  <c r="AJ149" i="4"/>
  <c r="AI215" i="4"/>
  <c r="AJ215" i="4"/>
  <c r="AI140" i="4"/>
  <c r="AJ140" i="4"/>
  <c r="M32" i="4"/>
  <c r="AJ142" i="4"/>
  <c r="AI142" i="4"/>
  <c r="T747" i="4"/>
  <c r="U747" i="4"/>
  <c r="V747" i="4" s="1"/>
  <c r="AI1028" i="4" s="1"/>
  <c r="S748" i="4"/>
  <c r="AI158" i="4"/>
  <c r="AJ158" i="4"/>
  <c r="U1027" i="4"/>
  <c r="V1027" i="4" s="1"/>
  <c r="AI1308" i="4" s="1"/>
  <c r="M21" i="4"/>
  <c r="AJ131" i="4"/>
  <c r="AI131" i="4"/>
  <c r="AJ150" i="4"/>
  <c r="AI150" i="4"/>
  <c r="M45" i="4"/>
  <c r="O46" i="4" s="1"/>
  <c r="AJ155" i="4"/>
  <c r="AI155" i="4"/>
  <c r="AI162" i="4"/>
  <c r="AJ162" i="4"/>
  <c r="M52" i="4"/>
  <c r="AF6" i="5"/>
  <c r="AF3" i="5"/>
  <c r="AA27" i="4"/>
  <c r="AB27" i="4"/>
  <c r="AJ245" i="4" s="1"/>
  <c r="AI245" i="4"/>
  <c r="T903" i="4"/>
  <c r="U903" i="4"/>
  <c r="V903" i="4" s="1"/>
  <c r="AI1184" i="4" s="1"/>
  <c r="S904" i="4"/>
  <c r="D5" i="6"/>
  <c r="C4" i="6"/>
  <c r="AF48" i="5"/>
  <c r="AF45" i="5"/>
  <c r="B3" i="5"/>
  <c r="B6" i="5"/>
  <c r="B1" i="5"/>
  <c r="M36" i="4"/>
  <c r="O36" i="4"/>
  <c r="AI146" i="4"/>
  <c r="AJ146" i="4"/>
  <c r="O12" i="4"/>
  <c r="M12" i="4"/>
  <c r="AI122" i="4"/>
  <c r="AJ122" i="4"/>
  <c r="AA24" i="4"/>
  <c r="AB24" i="4"/>
  <c r="AJ242" i="4" s="1"/>
  <c r="AI242" i="4"/>
  <c r="AB9" i="4"/>
  <c r="AJ227" i="4" s="1"/>
  <c r="AA9" i="4"/>
  <c r="AI227" i="4"/>
  <c r="AI207" i="4"/>
  <c r="AJ207" i="4"/>
  <c r="AR8" i="4"/>
  <c r="U406" i="4"/>
  <c r="V406" i="4" s="1"/>
  <c r="AI687" i="4" s="1"/>
  <c r="T406" i="4"/>
  <c r="S407" i="4"/>
  <c r="T626" i="4"/>
  <c r="U626" i="4"/>
  <c r="V626" i="4" s="1"/>
  <c r="AI907" i="4" s="1"/>
  <c r="S627" i="4"/>
  <c r="T1057" i="4"/>
  <c r="U1057" i="4"/>
  <c r="V1057" i="4" s="1"/>
  <c r="AI1338" i="4" s="1"/>
  <c r="S1058" i="4"/>
  <c r="Q24" i="5"/>
  <c r="Q27" i="5"/>
  <c r="M13" i="4"/>
  <c r="AI123" i="4"/>
  <c r="AJ123" i="4"/>
  <c r="AA3" i="4"/>
  <c r="AB3" i="4"/>
  <c r="AJ221" i="4" s="1"/>
  <c r="AI221" i="4"/>
  <c r="AA13" i="4"/>
  <c r="AB13" i="4"/>
  <c r="AJ231" i="4" s="1"/>
  <c r="AI231" i="4"/>
  <c r="B48" i="5"/>
  <c r="B45" i="5"/>
  <c r="M10" i="4"/>
  <c r="O10" i="4"/>
  <c r="AI120" i="4"/>
  <c r="AJ120" i="4"/>
  <c r="O5" i="4"/>
  <c r="M5" i="4"/>
  <c r="AI115" i="4"/>
  <c r="AJ115" i="4"/>
  <c r="AA23" i="4"/>
  <c r="AB23" i="4"/>
  <c r="AJ241" i="4" s="1"/>
  <c r="AI241" i="4"/>
  <c r="AB6" i="4"/>
  <c r="AJ224" i="4" s="1"/>
  <c r="AA6" i="4"/>
  <c r="AI224" i="4"/>
  <c r="AI205" i="4"/>
  <c r="AJ205" i="4"/>
  <c r="S161" i="4"/>
  <c r="T160" i="4"/>
  <c r="U160" i="4"/>
  <c r="V160" i="4" s="1"/>
  <c r="AI441" i="4" s="1"/>
  <c r="T499" i="4"/>
  <c r="U499" i="4"/>
  <c r="V499" i="4" s="1"/>
  <c r="AI780" i="4" s="1"/>
  <c r="S500" i="4"/>
  <c r="T438" i="4"/>
  <c r="U438" i="4"/>
  <c r="V438" i="4" s="1"/>
  <c r="AI719" i="4" s="1"/>
  <c r="S439" i="4"/>
  <c r="T965" i="4"/>
  <c r="U965" i="4"/>
  <c r="V965" i="4"/>
  <c r="AI1246" i="4" s="1"/>
  <c r="S966" i="4"/>
  <c r="T778" i="4"/>
  <c r="U778" i="4"/>
  <c r="V778" i="4" s="1"/>
  <c r="AI1059" i="4" s="1"/>
  <c r="S779" i="4"/>
  <c r="B66" i="5"/>
  <c r="B69" i="5"/>
  <c r="AF69" i="5"/>
  <c r="AF66" i="5"/>
  <c r="Z20" i="4"/>
  <c r="Z21" i="4"/>
  <c r="Z22" i="4"/>
  <c r="AL5" i="4"/>
  <c r="M7" i="4"/>
  <c r="O7" i="4"/>
  <c r="AI117" i="4"/>
  <c r="AJ117" i="4"/>
  <c r="O4" i="4"/>
  <c r="M4" i="4"/>
  <c r="AI114" i="4"/>
  <c r="AJ114" i="4"/>
  <c r="M20" i="4"/>
  <c r="O20" i="4"/>
  <c r="AI130" i="4"/>
  <c r="AJ130" i="4"/>
  <c r="AI186" i="4"/>
  <c r="AJ186" i="4"/>
  <c r="AA26" i="4"/>
  <c r="AB26" i="4"/>
  <c r="AJ244" i="4" s="1"/>
  <c r="AI244" i="4"/>
  <c r="AA10" i="4"/>
  <c r="AB10" i="4"/>
  <c r="AJ228" i="4" s="1"/>
  <c r="AI228" i="4"/>
  <c r="AJ212" i="4"/>
  <c r="AI212" i="4"/>
  <c r="S129" i="4"/>
  <c r="T128" i="4"/>
  <c r="U128" i="4"/>
  <c r="V128" i="4" s="1"/>
  <c r="AI409" i="4" s="1"/>
  <c r="T530" i="4"/>
  <c r="U530" i="4"/>
  <c r="V530" i="4"/>
  <c r="AI811" i="4" s="1"/>
  <c r="S531" i="4"/>
  <c r="T717" i="4"/>
  <c r="U717" i="4"/>
  <c r="V717" i="4"/>
  <c r="AI998" i="4" s="1"/>
  <c r="S718" i="4"/>
  <c r="T1088" i="4"/>
  <c r="U1088" i="4"/>
  <c r="V1088" i="4"/>
  <c r="AI1369" i="4" s="1"/>
  <c r="S1089" i="4"/>
  <c r="M35" i="4"/>
  <c r="O35" i="4"/>
  <c r="AI145" i="4"/>
  <c r="AJ145" i="4"/>
  <c r="AA25" i="4"/>
  <c r="AB25" i="4"/>
  <c r="AJ243" i="4" s="1"/>
  <c r="AI243" i="4"/>
  <c r="AI192" i="4"/>
  <c r="AJ192" i="4"/>
  <c r="Q66" i="5"/>
  <c r="Q69" i="5"/>
  <c r="Q3" i="5"/>
  <c r="Q6" i="5"/>
  <c r="AM4" i="4"/>
  <c r="M11" i="4"/>
  <c r="AI121" i="4"/>
  <c r="AJ121" i="4"/>
  <c r="M3" i="4"/>
  <c r="AI113" i="4"/>
  <c r="AJ113" i="4"/>
  <c r="AI187" i="4"/>
  <c r="AJ187" i="4"/>
  <c r="AA31" i="4"/>
  <c r="AB31" i="4"/>
  <c r="AJ249" i="4" s="1"/>
  <c r="AI249" i="4"/>
  <c r="AA7" i="4"/>
  <c r="AB7" i="4"/>
  <c r="AJ225" i="4" s="1"/>
  <c r="AI225" i="4"/>
  <c r="AJ204" i="4"/>
  <c r="AI204" i="4"/>
  <c r="M38" i="4"/>
  <c r="O38" i="4" s="1"/>
  <c r="AI148" i="4"/>
  <c r="AJ148" i="4"/>
  <c r="AI206" i="4"/>
  <c r="AJ206" i="4"/>
  <c r="U313" i="4"/>
  <c r="V313" i="4" s="1"/>
  <c r="AI594" i="4" s="1"/>
  <c r="S314" i="4"/>
  <c r="T313" i="4"/>
  <c r="T376" i="4"/>
  <c r="U376" i="4"/>
  <c r="S377" i="4"/>
  <c r="V376" i="4"/>
  <c r="AI657" i="4" s="1"/>
  <c r="T685" i="4"/>
  <c r="U685" i="4"/>
  <c r="V685" i="4" s="1"/>
  <c r="AI966" i="4" s="1"/>
  <c r="S686" i="4"/>
  <c r="M26" i="4"/>
  <c r="AI136" i="4"/>
  <c r="AJ136" i="4"/>
  <c r="AE4" i="4"/>
  <c r="AF3" i="4"/>
  <c r="AG3" i="4"/>
  <c r="Q45" i="5"/>
  <c r="Q48" i="5"/>
  <c r="AI182" i="4"/>
  <c r="AJ182" i="4"/>
  <c r="M8" i="4"/>
  <c r="AJ118" i="4"/>
  <c r="AI118" i="4"/>
  <c r="M15" i="4"/>
  <c r="O15" i="4"/>
  <c r="AI125" i="4"/>
  <c r="AJ125" i="4"/>
  <c r="AB30" i="4"/>
  <c r="AJ248" i="4" s="1"/>
  <c r="AA30" i="4"/>
  <c r="AI248" i="4"/>
  <c r="AB8" i="4"/>
  <c r="AJ226" i="4" s="1"/>
  <c r="AA8" i="4"/>
  <c r="AI226" i="4"/>
  <c r="U39" i="4"/>
  <c r="V39" i="4"/>
  <c r="AI320" i="4" s="1"/>
  <c r="S40" i="4"/>
  <c r="T39" i="4"/>
  <c r="AI218" i="4"/>
  <c r="AJ218" i="4"/>
  <c r="V66" i="4"/>
  <c r="AI347" i="4" s="1"/>
  <c r="U66" i="4"/>
  <c r="S67" i="4"/>
  <c r="T66" i="4"/>
  <c r="S252" i="4"/>
  <c r="T251" i="4"/>
  <c r="U251" i="4"/>
  <c r="V251" i="4"/>
  <c r="AI532" i="4" s="1"/>
  <c r="S283" i="4"/>
  <c r="T282" i="4"/>
  <c r="U282" i="4"/>
  <c r="V282" i="4" s="1"/>
  <c r="AI563" i="4" s="1"/>
  <c r="T469" i="4"/>
  <c r="U469" i="4"/>
  <c r="V469" i="4"/>
  <c r="AI750" i="4" s="1"/>
  <c r="S470" i="4"/>
  <c r="T655" i="4"/>
  <c r="U655" i="4"/>
  <c r="V655" i="4"/>
  <c r="AI936" i="4" s="1"/>
  <c r="S656" i="4"/>
  <c r="U995" i="4"/>
  <c r="T995" i="4"/>
  <c r="S996" i="4"/>
  <c r="V995" i="4"/>
  <c r="AI1276" i="4" s="1"/>
  <c r="B24" i="5"/>
  <c r="B27" i="5"/>
  <c r="M16" i="4"/>
  <c r="AJ126" i="4"/>
  <c r="AI126" i="4"/>
  <c r="M9" i="4"/>
  <c r="AI119" i="4"/>
  <c r="AJ119" i="4"/>
  <c r="M24" i="4"/>
  <c r="O24" i="4"/>
  <c r="AJ134" i="4"/>
  <c r="AI134" i="4"/>
  <c r="AB29" i="4"/>
  <c r="AJ247" i="4" s="1"/>
  <c r="AA29" i="4"/>
  <c r="AI247" i="4"/>
  <c r="AA5" i="4"/>
  <c r="AB5" i="4"/>
  <c r="AJ223" i="4" s="1"/>
  <c r="AI223" i="4"/>
  <c r="AI170" i="4"/>
  <c r="AJ170" i="4"/>
  <c r="AJ166" i="4"/>
  <c r="AI166" i="4"/>
  <c r="AI194" i="4"/>
  <c r="AJ194" i="4"/>
  <c r="S222" i="4"/>
  <c r="T221" i="4"/>
  <c r="U221" i="4"/>
  <c r="V221" i="4" s="1"/>
  <c r="AI502" i="4" s="1"/>
  <c r="T592" i="4"/>
  <c r="U592" i="4"/>
  <c r="V592" i="4" s="1"/>
  <c r="AI873" i="4" s="1"/>
  <c r="S593" i="4"/>
  <c r="T871" i="4"/>
  <c r="U871" i="4"/>
  <c r="V871" i="4" s="1"/>
  <c r="AI1152" i="4" s="1"/>
  <c r="S872" i="4"/>
  <c r="T933" i="4"/>
  <c r="U933" i="4"/>
  <c r="V933" i="4" s="1"/>
  <c r="AI1214" i="4" s="1"/>
  <c r="S934" i="4"/>
  <c r="AF27" i="5"/>
  <c r="AF24" i="5"/>
  <c r="M34" i="4"/>
  <c r="AI144" i="4"/>
  <c r="AJ144" i="4"/>
  <c r="AI124" i="4"/>
  <c r="AJ124" i="4"/>
  <c r="M14" i="4"/>
  <c r="M25" i="4"/>
  <c r="O25" i="4"/>
  <c r="AI135" i="4"/>
  <c r="AJ135" i="4"/>
  <c r="AA2" i="4"/>
  <c r="AB2" i="4"/>
  <c r="AJ220" i="4" s="1"/>
  <c r="AI220" i="4"/>
  <c r="AB28" i="4"/>
  <c r="AJ246" i="4" s="1"/>
  <c r="AA28" i="4"/>
  <c r="AI246" i="4"/>
  <c r="AA4" i="4"/>
  <c r="AB4" i="4"/>
  <c r="AJ222" i="4" s="1"/>
  <c r="AI222" i="4"/>
  <c r="T97" i="4"/>
  <c r="U97" i="4"/>
  <c r="V97" i="4" s="1"/>
  <c r="AI378" i="4" s="1"/>
  <c r="S98" i="4"/>
  <c r="T191" i="4"/>
  <c r="U191" i="4"/>
  <c r="V191" i="4"/>
  <c r="AI472" i="4" s="1"/>
  <c r="S192" i="4"/>
  <c r="T562" i="4"/>
  <c r="U562" i="4"/>
  <c r="V562" i="4" s="1"/>
  <c r="AI843" i="4" s="1"/>
  <c r="S563" i="4"/>
  <c r="T810" i="4"/>
  <c r="U810" i="4"/>
  <c r="V810" i="4"/>
  <c r="AI1091" i="4" s="1"/>
  <c r="S811" i="4"/>
  <c r="L5" i="19" l="1"/>
  <c r="J4" i="19"/>
  <c r="K4" i="19" s="1"/>
  <c r="K5" i="19"/>
  <c r="L5" i="18"/>
  <c r="J4" i="18"/>
  <c r="K5" i="18"/>
  <c r="K4" i="18"/>
  <c r="J5" i="15"/>
  <c r="L5" i="14"/>
  <c r="J5" i="13"/>
  <c r="I4" i="12"/>
  <c r="J5" i="12"/>
  <c r="I4" i="10"/>
  <c r="J5" i="10"/>
  <c r="J5" i="11"/>
  <c r="J5" i="9"/>
  <c r="J5" i="8"/>
  <c r="G4" i="7"/>
  <c r="H5" i="7"/>
  <c r="AI217" i="4"/>
  <c r="AJ217" i="4"/>
  <c r="U345" i="4"/>
  <c r="V345" i="4" s="1"/>
  <c r="AI626" i="4" s="1"/>
  <c r="S346" i="4"/>
  <c r="T345" i="4"/>
  <c r="T5" i="4"/>
  <c r="S6" i="4"/>
  <c r="U5" i="4"/>
  <c r="V5" i="4" s="1"/>
  <c r="AI286" i="4" s="1"/>
  <c r="T841" i="4"/>
  <c r="U841" i="4"/>
  <c r="V841" i="4" s="1"/>
  <c r="AI1122" i="4" s="1"/>
  <c r="S842" i="4"/>
  <c r="AI210" i="4"/>
  <c r="AJ210" i="4"/>
  <c r="T748" i="4"/>
  <c r="S749" i="4"/>
  <c r="U748" i="4"/>
  <c r="V748" i="4" s="1"/>
  <c r="AI1029" i="4" s="1"/>
  <c r="AJ181" i="4"/>
  <c r="AI181" i="4"/>
  <c r="U1028" i="4"/>
  <c r="V1028" i="4" s="1"/>
  <c r="AI1309" i="4" s="1"/>
  <c r="T1028" i="4"/>
  <c r="S1029" i="4"/>
  <c r="AI199" i="4"/>
  <c r="AJ199" i="4"/>
  <c r="S967" i="4"/>
  <c r="T966" i="4"/>
  <c r="U966" i="4"/>
  <c r="V966" i="4" s="1"/>
  <c r="AI1247" i="4" s="1"/>
  <c r="D6" i="5"/>
  <c r="AI184" i="4"/>
  <c r="AJ184" i="4"/>
  <c r="AI171" i="4"/>
  <c r="AJ171" i="4"/>
  <c r="AA22" i="4"/>
  <c r="AB22" i="4"/>
  <c r="AJ240" i="4" s="1"/>
  <c r="AI240" i="4"/>
  <c r="AI176" i="4"/>
  <c r="AJ176" i="4"/>
  <c r="AI179" i="4"/>
  <c r="AJ179" i="4"/>
  <c r="S532" i="4"/>
  <c r="T531" i="4"/>
  <c r="U531" i="4"/>
  <c r="V531" i="4" s="1"/>
  <c r="AI812" i="4" s="1"/>
  <c r="D69" i="5"/>
  <c r="S378" i="4"/>
  <c r="T377" i="4"/>
  <c r="U377" i="4"/>
  <c r="V377" i="4" s="1"/>
  <c r="AI658" i="4" s="1"/>
  <c r="T996" i="4"/>
  <c r="U996" i="4"/>
  <c r="V996" i="4" s="1"/>
  <c r="AI1277" i="4" s="1"/>
  <c r="S997" i="4"/>
  <c r="AA21" i="4"/>
  <c r="AB21" i="4"/>
  <c r="AJ239" i="4" s="1"/>
  <c r="AI239" i="4"/>
  <c r="S27" i="5"/>
  <c r="AH27" i="5"/>
  <c r="AJ188" i="4"/>
  <c r="AI188" i="4"/>
  <c r="D27" i="5"/>
  <c r="S253" i="4"/>
  <c r="T252" i="4"/>
  <c r="U252" i="4"/>
  <c r="V252" i="4" s="1"/>
  <c r="AI533" i="4" s="1"/>
  <c r="S6" i="5"/>
  <c r="AM5" i="4"/>
  <c r="AL6" i="4"/>
  <c r="AA20" i="4"/>
  <c r="AB20" i="4"/>
  <c r="AJ238" i="4" s="1"/>
  <c r="AI238" i="4"/>
  <c r="T500" i="4"/>
  <c r="U500" i="4"/>
  <c r="V500" i="4"/>
  <c r="AI781" i="4" s="1"/>
  <c r="S501" i="4"/>
  <c r="T161" i="4"/>
  <c r="U161" i="4"/>
  <c r="V161" i="4" s="1"/>
  <c r="AI442" i="4" s="1"/>
  <c r="S162" i="4"/>
  <c r="AI169" i="4"/>
  <c r="AJ169" i="4"/>
  <c r="D48" i="5"/>
  <c r="S812" i="4"/>
  <c r="T811" i="4"/>
  <c r="U811" i="4"/>
  <c r="V811" i="4" s="1"/>
  <c r="AI1092" i="4" s="1"/>
  <c r="U934" i="4"/>
  <c r="V934" i="4" s="1"/>
  <c r="AI1215" i="4" s="1"/>
  <c r="S935" i="4"/>
  <c r="T934" i="4"/>
  <c r="U593" i="4"/>
  <c r="V593" i="4"/>
  <c r="AI874" i="4" s="1"/>
  <c r="S594" i="4"/>
  <c r="T593" i="4"/>
  <c r="S471" i="4"/>
  <c r="T470" i="4"/>
  <c r="U470" i="4"/>
  <c r="V470" i="4" s="1"/>
  <c r="AI751" i="4" s="1"/>
  <c r="S48" i="5"/>
  <c r="AI43" i="4"/>
  <c r="AJ43" i="4"/>
  <c r="U686" i="4"/>
  <c r="V686" i="4"/>
  <c r="AI967" i="4" s="1"/>
  <c r="S687" i="4"/>
  <c r="T686" i="4"/>
  <c r="AI202" i="4"/>
  <c r="AJ202" i="4"/>
  <c r="S719" i="4"/>
  <c r="U718" i="4"/>
  <c r="V718" i="4" s="1"/>
  <c r="AI999" i="4" s="1"/>
  <c r="T718" i="4"/>
  <c r="T129" i="4"/>
  <c r="U129" i="4"/>
  <c r="V129" i="4" s="1"/>
  <c r="AI410" i="4" s="1"/>
  <c r="S130" i="4"/>
  <c r="S780" i="4"/>
  <c r="T779" i="4"/>
  <c r="U779" i="4"/>
  <c r="V779" i="4" s="1"/>
  <c r="AI1060" i="4" s="1"/>
  <c r="U1058" i="4"/>
  <c r="V1058" i="4" s="1"/>
  <c r="AI1339" i="4" s="1"/>
  <c r="S1059" i="4"/>
  <c r="T1058" i="4"/>
  <c r="V627" i="4"/>
  <c r="AI908" i="4" s="1"/>
  <c r="S628" i="4"/>
  <c r="U627" i="4"/>
  <c r="T627" i="4"/>
  <c r="AI200" i="4"/>
  <c r="AJ200" i="4"/>
  <c r="T904" i="4"/>
  <c r="U904" i="4"/>
  <c r="V904" i="4" s="1"/>
  <c r="AI1185" i="4" s="1"/>
  <c r="S905" i="4"/>
  <c r="T656" i="4"/>
  <c r="S657" i="4"/>
  <c r="U656" i="4"/>
  <c r="V656" i="4" s="1"/>
  <c r="AI937" i="4" s="1"/>
  <c r="U40" i="4"/>
  <c r="V40" i="4"/>
  <c r="AI321" i="4" s="1"/>
  <c r="S41" i="4"/>
  <c r="T40" i="4"/>
  <c r="AE5" i="4"/>
  <c r="AF4" i="4"/>
  <c r="AG4" i="4"/>
  <c r="AH6" i="5"/>
  <c r="T1089" i="4"/>
  <c r="U1089" i="4"/>
  <c r="V1089" i="4" s="1"/>
  <c r="AI1370" i="4" s="1"/>
  <c r="S1090" i="4"/>
  <c r="AR9" i="4"/>
  <c r="F5" i="6"/>
  <c r="T98" i="4"/>
  <c r="U98" i="4"/>
  <c r="V98" i="4" s="1"/>
  <c r="AI379" i="4" s="1"/>
  <c r="S99" i="4"/>
  <c r="AJ189" i="4"/>
  <c r="AI189" i="4"/>
  <c r="T67" i="4"/>
  <c r="S68" i="4"/>
  <c r="U67" i="4"/>
  <c r="V67" i="4"/>
  <c r="AI348" i="4" s="1"/>
  <c r="T314" i="4"/>
  <c r="S315" i="4"/>
  <c r="U314" i="4"/>
  <c r="V314" i="4" s="1"/>
  <c r="AI595" i="4" s="1"/>
  <c r="AI168" i="4"/>
  <c r="AJ168" i="4"/>
  <c r="AH69" i="5"/>
  <c r="AJ174" i="4"/>
  <c r="AI174" i="4"/>
  <c r="T407" i="4"/>
  <c r="U407" i="4"/>
  <c r="V407" i="4" s="1"/>
  <c r="AI688" i="4" s="1"/>
  <c r="S408" i="4"/>
  <c r="AH48" i="5"/>
  <c r="T283" i="4"/>
  <c r="U283" i="4"/>
  <c r="V283" i="4"/>
  <c r="AI564" i="4" s="1"/>
  <c r="S284" i="4"/>
  <c r="S223" i="4"/>
  <c r="T222" i="4"/>
  <c r="U222" i="4"/>
  <c r="V222" i="4"/>
  <c r="AI503" i="4" s="1"/>
  <c r="T563" i="4"/>
  <c r="S564" i="4"/>
  <c r="U563" i="4"/>
  <c r="V563" i="4" s="1"/>
  <c r="AI844" i="4" s="1"/>
  <c r="T192" i="4"/>
  <c r="U192" i="4"/>
  <c r="V192" i="4"/>
  <c r="AI473" i="4" s="1"/>
  <c r="S193" i="4"/>
  <c r="T872" i="4"/>
  <c r="U872" i="4"/>
  <c r="V872" i="4"/>
  <c r="AI1153" i="4" s="1"/>
  <c r="S873" i="4"/>
  <c r="S69" i="5"/>
  <c r="T439" i="4"/>
  <c r="S440" i="4"/>
  <c r="U439" i="4"/>
  <c r="V439" i="4" s="1"/>
  <c r="AI720" i="4" s="1"/>
  <c r="M5" i="19" l="1"/>
  <c r="N5" i="19"/>
  <c r="L4" i="19"/>
  <c r="M4" i="19" s="1"/>
  <c r="M4" i="18"/>
  <c r="M5" i="18"/>
  <c r="N5" i="18"/>
  <c r="L4" i="18"/>
  <c r="N5" i="14"/>
  <c r="L5" i="15"/>
  <c r="L5" i="11"/>
  <c r="L5" i="12"/>
  <c r="L5" i="10"/>
  <c r="K4" i="10"/>
  <c r="L5" i="13"/>
  <c r="L5" i="8"/>
  <c r="L5" i="9"/>
  <c r="I4" i="7"/>
  <c r="J5" i="7"/>
  <c r="U6" i="4"/>
  <c r="V6" i="4" s="1"/>
  <c r="AI287" i="4" s="1"/>
  <c r="S7" i="4"/>
  <c r="T6" i="4"/>
  <c r="T1029" i="4"/>
  <c r="U1029" i="4"/>
  <c r="S1030" i="4"/>
  <c r="V1029" i="4"/>
  <c r="AI1310" i="4" s="1"/>
  <c r="T346" i="4"/>
  <c r="U346" i="4"/>
  <c r="V346" i="4" s="1"/>
  <c r="AI627" i="4" s="1"/>
  <c r="S347" i="4"/>
  <c r="T842" i="4"/>
  <c r="U842" i="4"/>
  <c r="S843" i="4"/>
  <c r="V842" i="4"/>
  <c r="AI1123" i="4" s="1"/>
  <c r="S750" i="4"/>
  <c r="U749" i="4"/>
  <c r="V749" i="4" s="1"/>
  <c r="AI1030" i="4" s="1"/>
  <c r="T749" i="4"/>
  <c r="T564" i="4"/>
  <c r="U564" i="4"/>
  <c r="V564" i="4" s="1"/>
  <c r="AI845" i="4" s="1"/>
  <c r="S565" i="4"/>
  <c r="AJ48" i="5"/>
  <c r="AI44" i="4"/>
  <c r="AJ44" i="4"/>
  <c r="T657" i="4"/>
  <c r="U657" i="4"/>
  <c r="V657" i="4" s="1"/>
  <c r="AI938" i="4" s="1"/>
  <c r="S658" i="4"/>
  <c r="T719" i="4"/>
  <c r="U719" i="4"/>
  <c r="V719" i="4" s="1"/>
  <c r="AI1000" i="4" s="1"/>
  <c r="S720" i="4"/>
  <c r="U48" i="5"/>
  <c r="U6" i="5"/>
  <c r="T253" i="4"/>
  <c r="U253" i="4"/>
  <c r="V253" i="4"/>
  <c r="AI534" i="4" s="1"/>
  <c r="S254" i="4"/>
  <c r="U27" i="5"/>
  <c r="V997" i="4"/>
  <c r="AI1278" i="4" s="1"/>
  <c r="T997" i="4"/>
  <c r="U997" i="4"/>
  <c r="S998" i="4"/>
  <c r="AJ69" i="5"/>
  <c r="U1090" i="4"/>
  <c r="V1090" i="4" s="1"/>
  <c r="AI1371" i="4" s="1"/>
  <c r="S1091" i="4"/>
  <c r="T1090" i="4"/>
  <c r="AE6" i="4"/>
  <c r="AF5" i="4"/>
  <c r="AG5" i="4"/>
  <c r="T628" i="4"/>
  <c r="U628" i="4"/>
  <c r="V628" i="4" s="1"/>
  <c r="AI909" i="4" s="1"/>
  <c r="S629" i="4"/>
  <c r="T130" i="4"/>
  <c r="U130" i="4"/>
  <c r="V130" i="4" s="1"/>
  <c r="AI411" i="4" s="1"/>
  <c r="S131" i="4"/>
  <c r="F48" i="5"/>
  <c r="T501" i="4"/>
  <c r="U501" i="4"/>
  <c r="V501" i="4" s="1"/>
  <c r="AI782" i="4" s="1"/>
  <c r="S502" i="4"/>
  <c r="AM6" i="4"/>
  <c r="F27" i="5"/>
  <c r="U440" i="4"/>
  <c r="V440" i="4" s="1"/>
  <c r="AI721" i="4" s="1"/>
  <c r="T440" i="4"/>
  <c r="S441" i="4"/>
  <c r="U193" i="4"/>
  <c r="V193" i="4" s="1"/>
  <c r="AI474" i="4" s="1"/>
  <c r="S194" i="4"/>
  <c r="T193" i="4"/>
  <c r="H5" i="6"/>
  <c r="T687" i="4"/>
  <c r="U687" i="4"/>
  <c r="V687" i="4" s="1"/>
  <c r="AI968" i="4" s="1"/>
  <c r="S688" i="4"/>
  <c r="T594" i="4"/>
  <c r="U594" i="4"/>
  <c r="V594" i="4" s="1"/>
  <c r="AI875" i="4" s="1"/>
  <c r="S595" i="4"/>
  <c r="AL7" i="4"/>
  <c r="AJ27" i="5"/>
  <c r="T532" i="4"/>
  <c r="S533" i="4"/>
  <c r="U532" i="4"/>
  <c r="V532" i="4" s="1"/>
  <c r="AI813" i="4" s="1"/>
  <c r="T967" i="4"/>
  <c r="U967" i="4"/>
  <c r="V967" i="4" s="1"/>
  <c r="AI1248" i="4" s="1"/>
  <c r="S968" i="4"/>
  <c r="AJ6" i="5"/>
  <c r="U41" i="4"/>
  <c r="V41" i="4" s="1"/>
  <c r="AI322" i="4" s="1"/>
  <c r="T41" i="4"/>
  <c r="S42" i="4"/>
  <c r="T68" i="4"/>
  <c r="S69" i="4"/>
  <c r="U68" i="4"/>
  <c r="V68" i="4" s="1"/>
  <c r="AI349" i="4" s="1"/>
  <c r="U99" i="4"/>
  <c r="V99" i="4" s="1"/>
  <c r="AI380" i="4" s="1"/>
  <c r="S100" i="4"/>
  <c r="T99" i="4"/>
  <c r="T1059" i="4"/>
  <c r="U1059" i="4"/>
  <c r="V1059" i="4" s="1"/>
  <c r="AI1340" i="4" s="1"/>
  <c r="S1060" i="4"/>
  <c r="T780" i="4"/>
  <c r="U780" i="4"/>
  <c r="V780" i="4" s="1"/>
  <c r="AI1061" i="4" s="1"/>
  <c r="S781" i="4"/>
  <c r="T471" i="4"/>
  <c r="U471" i="4"/>
  <c r="V471" i="4" s="1"/>
  <c r="AI752" i="4" s="1"/>
  <c r="S472" i="4"/>
  <c r="F69" i="5"/>
  <c r="T223" i="4"/>
  <c r="U223" i="4"/>
  <c r="V223" i="4" s="1"/>
  <c r="AI504" i="4" s="1"/>
  <c r="S224" i="4"/>
  <c r="T408" i="4"/>
  <c r="U408" i="4"/>
  <c r="S409" i="4"/>
  <c r="V408" i="4"/>
  <c r="AI689" i="4" s="1"/>
  <c r="T315" i="4"/>
  <c r="S316" i="4"/>
  <c r="U315" i="4"/>
  <c r="V315" i="4" s="1"/>
  <c r="AI596" i="4" s="1"/>
  <c r="T905" i="4"/>
  <c r="U905" i="4"/>
  <c r="V905" i="4" s="1"/>
  <c r="AI1186" i="4" s="1"/>
  <c r="S906" i="4"/>
  <c r="T812" i="4"/>
  <c r="U812" i="4"/>
  <c r="V812" i="4" s="1"/>
  <c r="AI1093" i="4" s="1"/>
  <c r="S813" i="4"/>
  <c r="T162" i="4"/>
  <c r="U162" i="4"/>
  <c r="V162" i="4" s="1"/>
  <c r="AI443" i="4" s="1"/>
  <c r="S163" i="4"/>
  <c r="U69" i="5"/>
  <c r="T873" i="4"/>
  <c r="U873" i="4"/>
  <c r="V873" i="4" s="1"/>
  <c r="AI1154" i="4" s="1"/>
  <c r="S874" i="4"/>
  <c r="T284" i="4"/>
  <c r="U284" i="4"/>
  <c r="V284" i="4" s="1"/>
  <c r="AI565" i="4" s="1"/>
  <c r="S285" i="4"/>
  <c r="AR10" i="4"/>
  <c r="T935" i="4"/>
  <c r="U935" i="4"/>
  <c r="V935" i="4"/>
  <c r="AI1216" i="4" s="1"/>
  <c r="S936" i="4"/>
  <c r="T378" i="4"/>
  <c r="U378" i="4"/>
  <c r="V378" i="4" s="1"/>
  <c r="AI659" i="4" s="1"/>
  <c r="S379" i="4"/>
  <c r="F6" i="5"/>
  <c r="B12" i="19" l="1"/>
  <c r="O5" i="19"/>
  <c r="N4" i="19"/>
  <c r="O4" i="19" s="1"/>
  <c r="B12" i="18"/>
  <c r="O5" i="18"/>
  <c r="N4" i="18"/>
  <c r="N5" i="15"/>
  <c r="B12" i="14"/>
  <c r="N5" i="13"/>
  <c r="N5" i="12"/>
  <c r="N5" i="11"/>
  <c r="M4" i="10"/>
  <c r="N5" i="10"/>
  <c r="N5" i="9"/>
  <c r="N5" i="8"/>
  <c r="K4" i="7"/>
  <c r="L5" i="7"/>
  <c r="T843" i="4"/>
  <c r="U843" i="4"/>
  <c r="V843" i="4" s="1"/>
  <c r="AI1124" i="4" s="1"/>
  <c r="S844" i="4"/>
  <c r="S1031" i="4"/>
  <c r="T1030" i="4"/>
  <c r="U1030" i="4"/>
  <c r="V1030" i="4" s="1"/>
  <c r="AI1311" i="4" s="1"/>
  <c r="S348" i="4"/>
  <c r="T347" i="4"/>
  <c r="U347" i="4"/>
  <c r="V347" i="4" s="1"/>
  <c r="AI628" i="4" s="1"/>
  <c r="U7" i="4"/>
  <c r="V7" i="4" s="1"/>
  <c r="AI288" i="4" s="1"/>
  <c r="T7" i="4"/>
  <c r="S8" i="4"/>
  <c r="V750" i="4"/>
  <c r="AI1031" i="4" s="1"/>
  <c r="T750" i="4"/>
  <c r="S751" i="4"/>
  <c r="U750" i="4"/>
  <c r="H69" i="5"/>
  <c r="T595" i="4"/>
  <c r="U595" i="4"/>
  <c r="V595" i="4"/>
  <c r="AI876" i="4" s="1"/>
  <c r="S596" i="4"/>
  <c r="U131" i="4"/>
  <c r="V131" i="4" s="1"/>
  <c r="AI412" i="4" s="1"/>
  <c r="S132" i="4"/>
  <c r="T131" i="4"/>
  <c r="W27" i="5"/>
  <c r="S1061" i="4"/>
  <c r="T1060" i="4"/>
  <c r="U1060" i="4"/>
  <c r="V1060" i="4" s="1"/>
  <c r="AI1341" i="4" s="1"/>
  <c r="S101" i="4"/>
  <c r="T100" i="4"/>
  <c r="U100" i="4"/>
  <c r="V100" i="4" s="1"/>
  <c r="AI381" i="4" s="1"/>
  <c r="S442" i="4"/>
  <c r="U441" i="4"/>
  <c r="V441" i="4" s="1"/>
  <c r="AI722" i="4" s="1"/>
  <c r="T441" i="4"/>
  <c r="AL8" i="4"/>
  <c r="AL9" i="4" s="1"/>
  <c r="AM9" i="4" s="1"/>
  <c r="S503" i="4"/>
  <c r="T502" i="4"/>
  <c r="U502" i="4"/>
  <c r="V502" i="4" s="1"/>
  <c r="AI783" i="4" s="1"/>
  <c r="AJ45" i="4"/>
  <c r="AI45" i="4"/>
  <c r="AL69" i="5"/>
  <c r="W48" i="5"/>
  <c r="T813" i="4"/>
  <c r="U813" i="4"/>
  <c r="V813" i="4" s="1"/>
  <c r="AI1094" i="4" s="1"/>
  <c r="S814" i="4"/>
  <c r="H6" i="5"/>
  <c r="AR11" i="4"/>
  <c r="T968" i="4"/>
  <c r="S969" i="4"/>
  <c r="U968" i="4"/>
  <c r="V968" i="4" s="1"/>
  <c r="AI1249" i="4" s="1"/>
  <c r="AG6" i="4"/>
  <c r="AF6" i="4"/>
  <c r="AE7" i="4"/>
  <c r="T658" i="4"/>
  <c r="U658" i="4"/>
  <c r="V658" i="4"/>
  <c r="AI939" i="4" s="1"/>
  <c r="S659" i="4"/>
  <c r="T285" i="4"/>
  <c r="U285" i="4"/>
  <c r="V285" i="4" s="1"/>
  <c r="AI566" i="4" s="1"/>
  <c r="S286" i="4"/>
  <c r="U533" i="4"/>
  <c r="V533" i="4" s="1"/>
  <c r="AI814" i="4" s="1"/>
  <c r="S534" i="4"/>
  <c r="T533" i="4"/>
  <c r="J5" i="6"/>
  <c r="T998" i="4"/>
  <c r="S999" i="4"/>
  <c r="U998" i="4"/>
  <c r="V998" i="4" s="1"/>
  <c r="AI1279" i="4" s="1"/>
  <c r="S255" i="4"/>
  <c r="T254" i="4"/>
  <c r="U254" i="4"/>
  <c r="V254" i="4"/>
  <c r="AI535" i="4" s="1"/>
  <c r="T316" i="4"/>
  <c r="U316" i="4"/>
  <c r="V316" i="4" s="1"/>
  <c r="AI597" i="4" s="1"/>
  <c r="S317" i="4"/>
  <c r="U42" i="4"/>
  <c r="V42" i="4" s="1"/>
  <c r="AI323" i="4" s="1"/>
  <c r="T42" i="4"/>
  <c r="S43" i="4"/>
  <c r="W69" i="5"/>
  <c r="U163" i="4"/>
  <c r="V163" i="4" s="1"/>
  <c r="AI444" i="4" s="1"/>
  <c r="S164" i="4"/>
  <c r="T163" i="4"/>
  <c r="T936" i="4"/>
  <c r="S937" i="4"/>
  <c r="U936" i="4"/>
  <c r="V936" i="4" s="1"/>
  <c r="AI1217" i="4" s="1"/>
  <c r="S410" i="4"/>
  <c r="T409" i="4"/>
  <c r="U409" i="4"/>
  <c r="V409" i="4" s="1"/>
  <c r="AI690" i="4" s="1"/>
  <c r="AM7" i="4"/>
  <c r="T688" i="4"/>
  <c r="S689" i="4"/>
  <c r="U688" i="4"/>
  <c r="V688" i="4"/>
  <c r="AI969" i="4" s="1"/>
  <c r="T629" i="4"/>
  <c r="U629" i="4"/>
  <c r="S630" i="4"/>
  <c r="V629" i="4"/>
  <c r="AI910" i="4" s="1"/>
  <c r="T1091" i="4"/>
  <c r="U1091" i="4"/>
  <c r="V1091" i="4" s="1"/>
  <c r="AI1372" i="4" s="1"/>
  <c r="S1092" i="4"/>
  <c r="T720" i="4"/>
  <c r="S721" i="4"/>
  <c r="U720" i="4"/>
  <c r="V720" i="4" s="1"/>
  <c r="AI1001" i="4" s="1"/>
  <c r="T472" i="4"/>
  <c r="U472" i="4"/>
  <c r="V472" i="4" s="1"/>
  <c r="AI753" i="4" s="1"/>
  <c r="S473" i="4"/>
  <c r="T781" i="4"/>
  <c r="U781" i="4"/>
  <c r="V781" i="4" s="1"/>
  <c r="AI1062" i="4" s="1"/>
  <c r="S782" i="4"/>
  <c r="T69" i="4"/>
  <c r="U69" i="4"/>
  <c r="S70" i="4"/>
  <c r="V69" i="4"/>
  <c r="AI350" i="4" s="1"/>
  <c r="H27" i="5"/>
  <c r="AL48" i="5"/>
  <c r="T906" i="4"/>
  <c r="U906" i="4"/>
  <c r="V906" i="4" s="1"/>
  <c r="AI1187" i="4" s="1"/>
  <c r="S907" i="4"/>
  <c r="AL6" i="5"/>
  <c r="V194" i="4"/>
  <c r="AI475" i="4" s="1"/>
  <c r="S195" i="4"/>
  <c r="T194" i="4"/>
  <c r="U194" i="4"/>
  <c r="H48" i="5"/>
  <c r="T565" i="4"/>
  <c r="U565" i="4"/>
  <c r="V565" i="4"/>
  <c r="AI846" i="4" s="1"/>
  <c r="S566" i="4"/>
  <c r="T379" i="4"/>
  <c r="S380" i="4"/>
  <c r="U379" i="4"/>
  <c r="V379" i="4" s="1"/>
  <c r="AI660" i="4" s="1"/>
  <c r="T874" i="4"/>
  <c r="U874" i="4"/>
  <c r="V874" i="4" s="1"/>
  <c r="AI1155" i="4" s="1"/>
  <c r="S875" i="4"/>
  <c r="T224" i="4"/>
  <c r="U224" i="4"/>
  <c r="V224" i="4"/>
  <c r="AI505" i="4" s="1"/>
  <c r="S225" i="4"/>
  <c r="AL27" i="5"/>
  <c r="W6" i="5"/>
  <c r="C12" i="19" l="1"/>
  <c r="D12" i="19"/>
  <c r="B11" i="19"/>
  <c r="C11" i="19" s="1"/>
  <c r="O4" i="18"/>
  <c r="C12" i="18"/>
  <c r="D12" i="18"/>
  <c r="B11" i="18"/>
  <c r="C11" i="18" s="1"/>
  <c r="D12" i="14"/>
  <c r="B12" i="15"/>
  <c r="B12" i="10"/>
  <c r="B12" i="12"/>
  <c r="B12" i="11"/>
  <c r="B12" i="13"/>
  <c r="B12" i="8"/>
  <c r="B12" i="9"/>
  <c r="N5" i="7"/>
  <c r="U348" i="4"/>
  <c r="V348" i="4" s="1"/>
  <c r="AI629" i="4" s="1"/>
  <c r="S349" i="4"/>
  <c r="T348" i="4"/>
  <c r="T8" i="4"/>
  <c r="S9" i="4"/>
  <c r="U8" i="4"/>
  <c r="V8" i="4" s="1"/>
  <c r="AI289" i="4" s="1"/>
  <c r="S1032" i="4"/>
  <c r="T1031" i="4"/>
  <c r="U1031" i="4"/>
  <c r="V1031" i="4" s="1"/>
  <c r="AI1312" i="4" s="1"/>
  <c r="T844" i="4"/>
  <c r="U844" i="4"/>
  <c r="V844" i="4" s="1"/>
  <c r="AI1125" i="4" s="1"/>
  <c r="S845" i="4"/>
  <c r="U751" i="4"/>
  <c r="V751" i="4" s="1"/>
  <c r="AI1032" i="4" s="1"/>
  <c r="S752" i="4"/>
  <c r="T751" i="4"/>
  <c r="S102" i="4"/>
  <c r="T101" i="4"/>
  <c r="U101" i="4"/>
  <c r="V101" i="4" s="1"/>
  <c r="AI382" i="4" s="1"/>
  <c r="U225" i="4"/>
  <c r="V225" i="4" s="1"/>
  <c r="AI506" i="4" s="1"/>
  <c r="S226" i="4"/>
  <c r="T225" i="4"/>
  <c r="S567" i="4"/>
  <c r="U566" i="4"/>
  <c r="V566" i="4" s="1"/>
  <c r="AI847" i="4" s="1"/>
  <c r="T566" i="4"/>
  <c r="T70" i="4"/>
  <c r="U70" i="4"/>
  <c r="V70" i="4" s="1"/>
  <c r="AI351" i="4" s="1"/>
  <c r="S71" i="4"/>
  <c r="S535" i="4"/>
  <c r="T534" i="4"/>
  <c r="U534" i="4"/>
  <c r="V534" i="4" s="1"/>
  <c r="AI815" i="4" s="1"/>
  <c r="AJ46" i="4"/>
  <c r="AI46" i="4"/>
  <c r="Y27" i="5"/>
  <c r="T999" i="4"/>
  <c r="U999" i="4"/>
  <c r="V999" i="4" s="1"/>
  <c r="AI1280" i="4" s="1"/>
  <c r="S1000" i="4"/>
  <c r="U814" i="4"/>
  <c r="V814" i="4" s="1"/>
  <c r="AI1095" i="4" s="1"/>
  <c r="S815" i="4"/>
  <c r="T814" i="4"/>
  <c r="Y69" i="5"/>
  <c r="AL10" i="4"/>
  <c r="AL11" i="4" s="1"/>
  <c r="AM11" i="4" s="1"/>
  <c r="AM8" i="4"/>
  <c r="Y6" i="5"/>
  <c r="S1093" i="4"/>
  <c r="T1092" i="4"/>
  <c r="U1092" i="4"/>
  <c r="V1092" i="4" s="1"/>
  <c r="AI1373" i="4" s="1"/>
  <c r="U317" i="4"/>
  <c r="V317" i="4" s="1"/>
  <c r="AI598" i="4" s="1"/>
  <c r="S318" i="4"/>
  <c r="T317" i="4"/>
  <c r="U969" i="4"/>
  <c r="V969" i="4" s="1"/>
  <c r="AI1250" i="4" s="1"/>
  <c r="S970" i="4"/>
  <c r="T969" i="4"/>
  <c r="U380" i="4"/>
  <c r="V380" i="4" s="1"/>
  <c r="AI661" i="4" s="1"/>
  <c r="S381" i="4"/>
  <c r="T380" i="4"/>
  <c r="J48" i="5"/>
  <c r="AN6" i="5"/>
  <c r="U721" i="4"/>
  <c r="V721" i="4"/>
  <c r="AI1002" i="4" s="1"/>
  <c r="S722" i="4"/>
  <c r="T721" i="4"/>
  <c r="T689" i="4"/>
  <c r="U689" i="4"/>
  <c r="V689" i="4" s="1"/>
  <c r="AI970" i="4" s="1"/>
  <c r="S690" i="4"/>
  <c r="S196" i="4"/>
  <c r="T195" i="4"/>
  <c r="U195" i="4"/>
  <c r="V195" i="4"/>
  <c r="AI476" i="4" s="1"/>
  <c r="T937" i="4"/>
  <c r="U937" i="4"/>
  <c r="V937" i="4"/>
  <c r="AI1218" i="4" s="1"/>
  <c r="S938" i="4"/>
  <c r="L5" i="6"/>
  <c r="AR12" i="4"/>
  <c r="T503" i="4"/>
  <c r="U503" i="4"/>
  <c r="V503" i="4" s="1"/>
  <c r="AI784" i="4" s="1"/>
  <c r="S504" i="4"/>
  <c r="U473" i="4"/>
  <c r="V473" i="4" s="1"/>
  <c r="AI754" i="4" s="1"/>
  <c r="S474" i="4"/>
  <c r="T473" i="4"/>
  <c r="S44" i="4"/>
  <c r="U43" i="4"/>
  <c r="T43" i="4"/>
  <c r="V43" i="4"/>
  <c r="AI324" i="4" s="1"/>
  <c r="T1061" i="4"/>
  <c r="U1061" i="4"/>
  <c r="V1061" i="4" s="1"/>
  <c r="AI1342" i="4" s="1"/>
  <c r="S1062" i="4"/>
  <c r="V132" i="4"/>
  <c r="AI413" i="4" s="1"/>
  <c r="S133" i="4"/>
  <c r="T132" i="4"/>
  <c r="U132" i="4"/>
  <c r="J69" i="5"/>
  <c r="U782" i="4"/>
  <c r="V782" i="4" s="1"/>
  <c r="AI1063" i="4" s="1"/>
  <c r="S783" i="4"/>
  <c r="T782" i="4"/>
  <c r="AN27" i="5"/>
  <c r="S876" i="4"/>
  <c r="T875" i="4"/>
  <c r="U875" i="4"/>
  <c r="V875" i="4" s="1"/>
  <c r="AI1156" i="4" s="1"/>
  <c r="V907" i="4"/>
  <c r="AI1188" i="4" s="1"/>
  <c r="S908" i="4"/>
  <c r="T907" i="4"/>
  <c r="U907" i="4"/>
  <c r="V630" i="4"/>
  <c r="AI911" i="4" s="1"/>
  <c r="S631" i="4"/>
  <c r="T630" i="4"/>
  <c r="U630" i="4"/>
  <c r="U255" i="4"/>
  <c r="V255" i="4" s="1"/>
  <c r="AI536" i="4" s="1"/>
  <c r="T255" i="4"/>
  <c r="S256" i="4"/>
  <c r="J6" i="5"/>
  <c r="AN69" i="5"/>
  <c r="J27" i="5"/>
  <c r="T410" i="4"/>
  <c r="U410" i="4"/>
  <c r="V410" i="4"/>
  <c r="AI691" i="4" s="1"/>
  <c r="S411" i="4"/>
  <c r="S165" i="4"/>
  <c r="T164" i="4"/>
  <c r="U164" i="4"/>
  <c r="V164" i="4" s="1"/>
  <c r="AI445" i="4" s="1"/>
  <c r="S287" i="4"/>
  <c r="T286" i="4"/>
  <c r="U286" i="4"/>
  <c r="V286" i="4" s="1"/>
  <c r="AI567" i="4" s="1"/>
  <c r="U442" i="4"/>
  <c r="V442" i="4" s="1"/>
  <c r="AI723" i="4" s="1"/>
  <c r="T442" i="4"/>
  <c r="S443" i="4"/>
  <c r="AF7" i="4"/>
  <c r="AG7" i="4"/>
  <c r="AE8" i="4"/>
  <c r="AN48" i="5"/>
  <c r="S660" i="4"/>
  <c r="T659" i="4"/>
  <c r="U659" i="4"/>
  <c r="V659" i="4" s="1"/>
  <c r="AI940" i="4" s="1"/>
  <c r="Y48" i="5"/>
  <c r="T596" i="4"/>
  <c r="U596" i="4"/>
  <c r="V596" i="4" s="1"/>
  <c r="AI877" i="4" s="1"/>
  <c r="S597" i="4"/>
  <c r="F12" i="19" l="1"/>
  <c r="D11" i="19"/>
  <c r="E11" i="19" s="1"/>
  <c r="E12" i="19"/>
  <c r="F12" i="18"/>
  <c r="D11" i="18"/>
  <c r="E11" i="18" s="1"/>
  <c r="E12" i="18"/>
  <c r="AL12" i="4"/>
  <c r="AM12" i="4" s="1"/>
  <c r="D12" i="15"/>
  <c r="F12" i="14"/>
  <c r="D12" i="11"/>
  <c r="D12" i="13"/>
  <c r="D12" i="10"/>
  <c r="D12" i="12"/>
  <c r="D12" i="8"/>
  <c r="D12" i="9"/>
  <c r="B12" i="7"/>
  <c r="S1033" i="4"/>
  <c r="T1032" i="4"/>
  <c r="U1032" i="4"/>
  <c r="V1032" i="4" s="1"/>
  <c r="AI1313" i="4" s="1"/>
  <c r="T752" i="4"/>
  <c r="V752" i="4"/>
  <c r="AI1033" i="4" s="1"/>
  <c r="S753" i="4"/>
  <c r="U752" i="4"/>
  <c r="U9" i="4"/>
  <c r="V9" i="4" s="1"/>
  <c r="AI290" i="4" s="1"/>
  <c r="T9" i="4"/>
  <c r="S10" i="4"/>
  <c r="U845" i="4"/>
  <c r="V845" i="4" s="1"/>
  <c r="AI1126" i="4" s="1"/>
  <c r="S846" i="4"/>
  <c r="T845" i="4"/>
  <c r="U349" i="4"/>
  <c r="V349" i="4" s="1"/>
  <c r="AI630" i="4" s="1"/>
  <c r="T349" i="4"/>
  <c r="S350" i="4"/>
  <c r="AR13" i="4"/>
  <c r="S197" i="4"/>
  <c r="T196" i="4"/>
  <c r="U196" i="4"/>
  <c r="V196" i="4" s="1"/>
  <c r="AI477" i="4" s="1"/>
  <c r="AA69" i="5"/>
  <c r="T783" i="4"/>
  <c r="U783" i="4"/>
  <c r="V783" i="4" s="1"/>
  <c r="AI1064" i="4" s="1"/>
  <c r="S784" i="4"/>
  <c r="AA48" i="5"/>
  <c r="AE9" i="4"/>
  <c r="AF8" i="4"/>
  <c r="AG8" i="4"/>
  <c r="T411" i="4"/>
  <c r="S412" i="4"/>
  <c r="U411" i="4"/>
  <c r="V411" i="4" s="1"/>
  <c r="AI692" i="4" s="1"/>
  <c r="AP69" i="5"/>
  <c r="L69" i="5"/>
  <c r="T1093" i="4"/>
  <c r="U1093" i="4"/>
  <c r="V1093" i="4" s="1"/>
  <c r="AI1374" i="4" s="1"/>
  <c r="S1094" i="4"/>
  <c r="AM10" i="4"/>
  <c r="T567" i="4"/>
  <c r="U567" i="4"/>
  <c r="V567" i="4" s="1"/>
  <c r="AI848" i="4" s="1"/>
  <c r="S568" i="4"/>
  <c r="T876" i="4"/>
  <c r="U876" i="4"/>
  <c r="V876" i="4" s="1"/>
  <c r="AI1157" i="4" s="1"/>
  <c r="S877" i="4"/>
  <c r="T1062" i="4"/>
  <c r="U1062" i="4"/>
  <c r="V1062" i="4" s="1"/>
  <c r="AI1343" i="4" s="1"/>
  <c r="S1063" i="4"/>
  <c r="S45" i="4"/>
  <c r="V44" i="4"/>
  <c r="AI325" i="4" s="1"/>
  <c r="T44" i="4"/>
  <c r="U44" i="4"/>
  <c r="T504" i="4"/>
  <c r="U504" i="4"/>
  <c r="V504" i="4" s="1"/>
  <c r="AI785" i="4" s="1"/>
  <c r="S505" i="4"/>
  <c r="T381" i="4"/>
  <c r="U381" i="4"/>
  <c r="V381" i="4"/>
  <c r="AI662" i="4" s="1"/>
  <c r="S382" i="4"/>
  <c r="AA6" i="5"/>
  <c r="T1000" i="4"/>
  <c r="U1000" i="4"/>
  <c r="V1000" i="4" s="1"/>
  <c r="AI1281" i="4" s="1"/>
  <c r="S1001" i="4"/>
  <c r="T660" i="4"/>
  <c r="U660" i="4"/>
  <c r="V660" i="4" s="1"/>
  <c r="AI941" i="4" s="1"/>
  <c r="S661" i="4"/>
  <c r="AI47" i="4"/>
  <c r="AJ47" i="4"/>
  <c r="T631" i="4"/>
  <c r="U631" i="4"/>
  <c r="V631" i="4"/>
  <c r="AI912" i="4" s="1"/>
  <c r="S632" i="4"/>
  <c r="V318" i="4"/>
  <c r="AI599" i="4" s="1"/>
  <c r="S319" i="4"/>
  <c r="T318" i="4"/>
  <c r="U318" i="4"/>
  <c r="S103" i="4"/>
  <c r="T102" i="4"/>
  <c r="U102" i="4"/>
  <c r="V102" i="4" s="1"/>
  <c r="AI383" i="4" s="1"/>
  <c r="T287" i="4"/>
  <c r="U287" i="4"/>
  <c r="V287" i="4"/>
  <c r="AI568" i="4" s="1"/>
  <c r="S288" i="4"/>
  <c r="T597" i="4"/>
  <c r="U597" i="4"/>
  <c r="V597" i="4" s="1"/>
  <c r="AI878" i="4" s="1"/>
  <c r="S598" i="4"/>
  <c r="L27" i="5"/>
  <c r="AP27" i="5"/>
  <c r="S134" i="4"/>
  <c r="T133" i="4"/>
  <c r="U133" i="4"/>
  <c r="V133" i="4" s="1"/>
  <c r="AI414" i="4" s="1"/>
  <c r="T474" i="4"/>
  <c r="U474" i="4"/>
  <c r="V474" i="4" s="1"/>
  <c r="AI755" i="4" s="1"/>
  <c r="S475" i="4"/>
  <c r="N5" i="6"/>
  <c r="T938" i="4"/>
  <c r="U938" i="4"/>
  <c r="V938" i="4" s="1"/>
  <c r="AI1219" i="4" s="1"/>
  <c r="S939" i="4"/>
  <c r="S227" i="4"/>
  <c r="T226" i="4"/>
  <c r="U226" i="4"/>
  <c r="V226" i="4" s="1"/>
  <c r="AI507" i="4" s="1"/>
  <c r="L6" i="5"/>
  <c r="AP6" i="5"/>
  <c r="AA27" i="5"/>
  <c r="U71" i="4"/>
  <c r="V71" i="4" s="1"/>
  <c r="AI352" i="4" s="1"/>
  <c r="S72" i="4"/>
  <c r="T71" i="4"/>
  <c r="T256" i="4"/>
  <c r="S257" i="4"/>
  <c r="U256" i="4"/>
  <c r="V256" i="4" s="1"/>
  <c r="AI537" i="4" s="1"/>
  <c r="L48" i="5"/>
  <c r="T815" i="4"/>
  <c r="U815" i="4"/>
  <c r="V815" i="4" s="1"/>
  <c r="AI1096" i="4" s="1"/>
  <c r="S816" i="4"/>
  <c r="AP48" i="5"/>
  <c r="T443" i="4"/>
  <c r="U443" i="4"/>
  <c r="V443" i="4" s="1"/>
  <c r="AI724" i="4" s="1"/>
  <c r="S444" i="4"/>
  <c r="S166" i="4"/>
  <c r="T165" i="4"/>
  <c r="U165" i="4"/>
  <c r="V165" i="4" s="1"/>
  <c r="AI446" i="4" s="1"/>
  <c r="T908" i="4"/>
  <c r="U908" i="4"/>
  <c r="V908" i="4" s="1"/>
  <c r="AI1189" i="4" s="1"/>
  <c r="S909" i="4"/>
  <c r="T690" i="4"/>
  <c r="U690" i="4"/>
  <c r="V690" i="4"/>
  <c r="AI971" i="4" s="1"/>
  <c r="S691" i="4"/>
  <c r="T722" i="4"/>
  <c r="U722" i="4"/>
  <c r="V722" i="4" s="1"/>
  <c r="AI1003" i="4" s="1"/>
  <c r="S723" i="4"/>
  <c r="T970" i="4"/>
  <c r="U970" i="4"/>
  <c r="V970" i="4" s="1"/>
  <c r="AI1251" i="4" s="1"/>
  <c r="S971" i="4"/>
  <c r="U535" i="4"/>
  <c r="V535" i="4" s="1"/>
  <c r="AI816" i="4" s="1"/>
  <c r="S536" i="4"/>
  <c r="T535" i="4"/>
  <c r="H12" i="19" l="1"/>
  <c r="F11" i="19"/>
  <c r="G11" i="19" s="1"/>
  <c r="G12" i="19"/>
  <c r="H12" i="18"/>
  <c r="F11" i="18"/>
  <c r="G11" i="18" s="1"/>
  <c r="G12" i="18"/>
  <c r="AL13" i="4"/>
  <c r="AL14" i="4" s="1"/>
  <c r="AM14" i="4" s="1"/>
  <c r="F12" i="15"/>
  <c r="H12" i="14"/>
  <c r="F12" i="10"/>
  <c r="F12" i="13"/>
  <c r="F12" i="12"/>
  <c r="F12" i="11"/>
  <c r="F12" i="9"/>
  <c r="F12" i="8"/>
  <c r="D12" i="7"/>
  <c r="S754" i="4"/>
  <c r="T753" i="4"/>
  <c r="U753" i="4"/>
  <c r="V753" i="4" s="1"/>
  <c r="AI1034" i="4" s="1"/>
  <c r="T846" i="4"/>
  <c r="U846" i="4"/>
  <c r="S847" i="4"/>
  <c r="V846" i="4"/>
  <c r="AI1127" i="4" s="1"/>
  <c r="S11" i="4"/>
  <c r="T10" i="4"/>
  <c r="U10" i="4"/>
  <c r="V10" i="4" s="1"/>
  <c r="AI291" i="4" s="1"/>
  <c r="U350" i="4"/>
  <c r="V350" i="4" s="1"/>
  <c r="AI631" i="4" s="1"/>
  <c r="T350" i="4"/>
  <c r="S351" i="4"/>
  <c r="T1033" i="4"/>
  <c r="U1033" i="4"/>
  <c r="V1033" i="4" s="1"/>
  <c r="AI1314" i="4" s="1"/>
  <c r="S1034" i="4"/>
  <c r="N48" i="5"/>
  <c r="T536" i="4"/>
  <c r="U536" i="4"/>
  <c r="V536" i="4" s="1"/>
  <c r="AI817" i="4" s="1"/>
  <c r="S537" i="4"/>
  <c r="U444" i="4"/>
  <c r="V444" i="4" s="1"/>
  <c r="AI725" i="4" s="1"/>
  <c r="T444" i="4"/>
  <c r="S445" i="4"/>
  <c r="T816" i="4"/>
  <c r="U816" i="4"/>
  <c r="V816" i="4" s="1"/>
  <c r="AI1097" i="4" s="1"/>
  <c r="S817" i="4"/>
  <c r="T475" i="4"/>
  <c r="S476" i="4"/>
  <c r="U475" i="4"/>
  <c r="V475" i="4"/>
  <c r="AI756" i="4" s="1"/>
  <c r="N27" i="5"/>
  <c r="AC48" i="5"/>
  <c r="AR27" i="5"/>
  <c r="S1064" i="4"/>
  <c r="U1063" i="4"/>
  <c r="V1063" i="4" s="1"/>
  <c r="AI1344" i="4" s="1"/>
  <c r="T1063" i="4"/>
  <c r="T288" i="4"/>
  <c r="U288" i="4"/>
  <c r="V288" i="4" s="1"/>
  <c r="AI569" i="4" s="1"/>
  <c r="S289" i="4"/>
  <c r="T1094" i="4"/>
  <c r="U1094" i="4"/>
  <c r="V1094" i="4"/>
  <c r="AI1375" i="4" s="1"/>
  <c r="S1095" i="4"/>
  <c r="S228" i="4"/>
  <c r="T227" i="4"/>
  <c r="U227" i="4"/>
  <c r="V227" i="4"/>
  <c r="AI508" i="4" s="1"/>
  <c r="AC69" i="5"/>
  <c r="AC27" i="5"/>
  <c r="B12" i="6"/>
  <c r="T661" i="4"/>
  <c r="U661" i="4"/>
  <c r="V661" i="4" s="1"/>
  <c r="AI942" i="4" s="1"/>
  <c r="S662" i="4"/>
  <c r="T568" i="4"/>
  <c r="U568" i="4"/>
  <c r="V568" i="4" s="1"/>
  <c r="AI849" i="4" s="1"/>
  <c r="S569" i="4"/>
  <c r="S198" i="4"/>
  <c r="T197" i="4"/>
  <c r="U197" i="4"/>
  <c r="V197" i="4" s="1"/>
  <c r="AI478" i="4" s="1"/>
  <c r="U257" i="4"/>
  <c r="V257" i="4" s="1"/>
  <c r="AI538" i="4" s="1"/>
  <c r="T257" i="4"/>
  <c r="S258" i="4"/>
  <c r="T784" i="4"/>
  <c r="U784" i="4"/>
  <c r="V784" i="4" s="1"/>
  <c r="AI1065" i="4" s="1"/>
  <c r="S785" i="4"/>
  <c r="S724" i="4"/>
  <c r="T723" i="4"/>
  <c r="U723" i="4"/>
  <c r="V723" i="4" s="1"/>
  <c r="AI1004" i="4" s="1"/>
  <c r="T909" i="4"/>
  <c r="U909" i="4"/>
  <c r="V909" i="4" s="1"/>
  <c r="AI1190" i="4" s="1"/>
  <c r="S910" i="4"/>
  <c r="AM13" i="4"/>
  <c r="T319" i="4"/>
  <c r="U319" i="4"/>
  <c r="V319" i="4" s="1"/>
  <c r="AI600" i="4" s="1"/>
  <c r="S320" i="4"/>
  <c r="U505" i="4"/>
  <c r="V505" i="4" s="1"/>
  <c r="AI786" i="4" s="1"/>
  <c r="S506" i="4"/>
  <c r="T505" i="4"/>
  <c r="S46" i="4"/>
  <c r="V45" i="4"/>
  <c r="AI326" i="4" s="1"/>
  <c r="T45" i="4"/>
  <c r="U45" i="4"/>
  <c r="T877" i="4"/>
  <c r="U877" i="4"/>
  <c r="V877" i="4" s="1"/>
  <c r="AI1158" i="4" s="1"/>
  <c r="S878" i="4"/>
  <c r="U412" i="4"/>
  <c r="T412" i="4"/>
  <c r="V412" i="4"/>
  <c r="AI693" i="4" s="1"/>
  <c r="S413" i="4"/>
  <c r="AI48" i="4"/>
  <c r="AJ48" i="4"/>
  <c r="S135" i="4"/>
  <c r="T134" i="4"/>
  <c r="U134" i="4"/>
  <c r="V134" i="4"/>
  <c r="AI415" i="4" s="1"/>
  <c r="T1001" i="4"/>
  <c r="U1001" i="4"/>
  <c r="V1001" i="4"/>
  <c r="AI1282" i="4" s="1"/>
  <c r="S1002" i="4"/>
  <c r="AC6" i="5"/>
  <c r="AR69" i="5"/>
  <c r="AG9" i="4"/>
  <c r="AF9" i="4"/>
  <c r="AE10" i="4"/>
  <c r="S940" i="4"/>
  <c r="T939" i="4"/>
  <c r="U939" i="4"/>
  <c r="V939" i="4" s="1"/>
  <c r="AI1220" i="4" s="1"/>
  <c r="S599" i="4"/>
  <c r="T598" i="4"/>
  <c r="U598" i="4"/>
  <c r="V598" i="4" s="1"/>
  <c r="AI879" i="4" s="1"/>
  <c r="N69" i="5"/>
  <c r="AR14" i="4"/>
  <c r="S167" i="4"/>
  <c r="T166" i="4"/>
  <c r="U166" i="4"/>
  <c r="V166" i="4" s="1"/>
  <c r="AI447" i="4" s="1"/>
  <c r="T72" i="4"/>
  <c r="U72" i="4"/>
  <c r="V72" i="4" s="1"/>
  <c r="AI353" i="4" s="1"/>
  <c r="S73" i="4"/>
  <c r="U971" i="4"/>
  <c r="V971" i="4"/>
  <c r="AI1252" i="4" s="1"/>
  <c r="S972" i="4"/>
  <c r="T971" i="4"/>
  <c r="S692" i="4"/>
  <c r="T691" i="4"/>
  <c r="U691" i="4"/>
  <c r="V691" i="4" s="1"/>
  <c r="AI972" i="4" s="1"/>
  <c r="AR48" i="5"/>
  <c r="AR6" i="5"/>
  <c r="N6" i="5"/>
  <c r="S104" i="4"/>
  <c r="T103" i="4"/>
  <c r="U103" i="4"/>
  <c r="V103" i="4"/>
  <c r="AI384" i="4" s="1"/>
  <c r="T632" i="4"/>
  <c r="U632" i="4"/>
  <c r="V632" i="4" s="1"/>
  <c r="AI913" i="4" s="1"/>
  <c r="S633" i="4"/>
  <c r="U382" i="4"/>
  <c r="V382" i="4" s="1"/>
  <c r="AI663" i="4" s="1"/>
  <c r="S383" i="4"/>
  <c r="T382" i="4"/>
  <c r="I12" i="19" l="1"/>
  <c r="J12" i="19"/>
  <c r="H11" i="19"/>
  <c r="I11" i="19" s="1"/>
  <c r="H11" i="18"/>
  <c r="I11" i="18" s="1"/>
  <c r="J12" i="18"/>
  <c r="I12" i="18"/>
  <c r="AL15" i="4"/>
  <c r="AM15" i="4" s="1"/>
  <c r="AL16" i="4"/>
  <c r="AM16" i="4" s="1"/>
  <c r="H12" i="15"/>
  <c r="J12" i="14"/>
  <c r="H12" i="12"/>
  <c r="H12" i="13"/>
  <c r="H12" i="11"/>
  <c r="H12" i="10"/>
  <c r="H12" i="8"/>
  <c r="H12" i="9"/>
  <c r="F12" i="7"/>
  <c r="U1034" i="4"/>
  <c r="V1034" i="4" s="1"/>
  <c r="AI1315" i="4" s="1"/>
  <c r="T1034" i="4"/>
  <c r="S1035" i="4"/>
  <c r="U11" i="4"/>
  <c r="S12" i="4"/>
  <c r="T11" i="4"/>
  <c r="V11" i="4"/>
  <c r="AI292" i="4" s="1"/>
  <c r="S848" i="4"/>
  <c r="T847" i="4"/>
  <c r="U847" i="4"/>
  <c r="V847" i="4" s="1"/>
  <c r="AI1128" i="4" s="1"/>
  <c r="T351" i="4"/>
  <c r="U351" i="4"/>
  <c r="V351" i="4" s="1"/>
  <c r="AI632" i="4" s="1"/>
  <c r="S352" i="4"/>
  <c r="T754" i="4"/>
  <c r="S755" i="4"/>
  <c r="U754" i="4"/>
  <c r="V754" i="4" s="1"/>
  <c r="AI1035" i="4" s="1"/>
  <c r="U878" i="4"/>
  <c r="V878" i="4" s="1"/>
  <c r="AI1159" i="4" s="1"/>
  <c r="S879" i="4"/>
  <c r="T878" i="4"/>
  <c r="U662" i="4"/>
  <c r="V662" i="4" s="1"/>
  <c r="AI943" i="4" s="1"/>
  <c r="S663" i="4"/>
  <c r="T662" i="4"/>
  <c r="AF30" i="5"/>
  <c r="U537" i="4"/>
  <c r="V537" i="4" s="1"/>
  <c r="AI818" i="4" s="1"/>
  <c r="T537" i="4"/>
  <c r="S538" i="4"/>
  <c r="B51" i="5"/>
  <c r="S105" i="4"/>
  <c r="T104" i="4"/>
  <c r="U104" i="4"/>
  <c r="V104" i="4" s="1"/>
  <c r="AI385" i="4" s="1"/>
  <c r="T692" i="4"/>
  <c r="U692" i="4"/>
  <c r="V692" i="4" s="1"/>
  <c r="AI973" i="4" s="1"/>
  <c r="S693" i="4"/>
  <c r="AF72" i="5"/>
  <c r="T506" i="4"/>
  <c r="U506" i="4"/>
  <c r="V506" i="4" s="1"/>
  <c r="AI787" i="4" s="1"/>
  <c r="S507" i="4"/>
  <c r="U289" i="4"/>
  <c r="V289" i="4" s="1"/>
  <c r="AI570" i="4" s="1"/>
  <c r="S290" i="4"/>
  <c r="T289" i="4"/>
  <c r="B30" i="5"/>
  <c r="T785" i="4"/>
  <c r="U785" i="4"/>
  <c r="V785" i="4" s="1"/>
  <c r="AI1066" i="4" s="1"/>
  <c r="S786" i="4"/>
  <c r="U569" i="4"/>
  <c r="V569" i="4"/>
  <c r="AI850" i="4" s="1"/>
  <c r="S570" i="4"/>
  <c r="T569" i="4"/>
  <c r="B9" i="5"/>
  <c r="B72" i="5"/>
  <c r="T599" i="4"/>
  <c r="U599" i="4"/>
  <c r="V599" i="4" s="1"/>
  <c r="AI880" i="4" s="1"/>
  <c r="S600" i="4"/>
  <c r="T320" i="4"/>
  <c r="U320" i="4"/>
  <c r="V320" i="4"/>
  <c r="AI601" i="4" s="1"/>
  <c r="S321" i="4"/>
  <c r="D12" i="6"/>
  <c r="S1096" i="4"/>
  <c r="T1095" i="4"/>
  <c r="U1095" i="4"/>
  <c r="V1095" i="4" s="1"/>
  <c r="AI1376" i="4" s="1"/>
  <c r="U910" i="4"/>
  <c r="V910" i="4"/>
  <c r="AI1191" i="4" s="1"/>
  <c r="S911" i="4"/>
  <c r="T910" i="4"/>
  <c r="T383" i="4"/>
  <c r="U383" i="4"/>
  <c r="V383" i="4" s="1"/>
  <c r="AI664" i="4" s="1"/>
  <c r="S384" i="4"/>
  <c r="AR15" i="4"/>
  <c r="Q9" i="5"/>
  <c r="S136" i="4"/>
  <c r="T135" i="4"/>
  <c r="U135" i="4"/>
  <c r="V135" i="4"/>
  <c r="AI416" i="4" s="1"/>
  <c r="Q30" i="5"/>
  <c r="S229" i="4"/>
  <c r="T228" i="4"/>
  <c r="U228" i="4"/>
  <c r="V228" i="4" s="1"/>
  <c r="AI509" i="4" s="1"/>
  <c r="V445" i="4"/>
  <c r="AI726" i="4" s="1"/>
  <c r="S446" i="4"/>
  <c r="T445" i="4"/>
  <c r="U445" i="4"/>
  <c r="AF10" i="4"/>
  <c r="AG10" i="4"/>
  <c r="AE11" i="4"/>
  <c r="AF51" i="5"/>
  <c r="AI49" i="4"/>
  <c r="AJ49" i="4"/>
  <c r="T413" i="4"/>
  <c r="U413" i="4"/>
  <c r="V413" i="4" s="1"/>
  <c r="AI694" i="4" s="1"/>
  <c r="S414" i="4"/>
  <c r="T258" i="4"/>
  <c r="U258" i="4"/>
  <c r="V258" i="4" s="1"/>
  <c r="AI539" i="4" s="1"/>
  <c r="S259" i="4"/>
  <c r="T1064" i="4"/>
  <c r="U1064" i="4"/>
  <c r="V1064" i="4" s="1"/>
  <c r="AI1345" i="4" s="1"/>
  <c r="S1065" i="4"/>
  <c r="S168" i="4"/>
  <c r="T167" i="4"/>
  <c r="U167" i="4"/>
  <c r="V167" i="4"/>
  <c r="AI448" i="4" s="1"/>
  <c r="T724" i="4"/>
  <c r="U724" i="4"/>
  <c r="V724" i="4" s="1"/>
  <c r="AI1005" i="4" s="1"/>
  <c r="S725" i="4"/>
  <c r="S199" i="4"/>
  <c r="T198" i="4"/>
  <c r="U198" i="4"/>
  <c r="V198" i="4"/>
  <c r="AI479" i="4" s="1"/>
  <c r="Q72" i="5"/>
  <c r="T476" i="4"/>
  <c r="U476" i="4"/>
  <c r="V476" i="4" s="1"/>
  <c r="AI757" i="4" s="1"/>
  <c r="S477" i="4"/>
  <c r="T73" i="4"/>
  <c r="U73" i="4"/>
  <c r="V73" i="4" s="1"/>
  <c r="AI354" i="4" s="1"/>
  <c r="S74" i="4"/>
  <c r="Q51" i="5"/>
  <c r="T817" i="4"/>
  <c r="U817" i="4"/>
  <c r="V817" i="4" s="1"/>
  <c r="AI1098" i="4" s="1"/>
  <c r="S818" i="4"/>
  <c r="AF9" i="5"/>
  <c r="U633" i="4"/>
  <c r="V633" i="4" s="1"/>
  <c r="AI914" i="4" s="1"/>
  <c r="T633" i="4"/>
  <c r="S634" i="4"/>
  <c r="T972" i="4"/>
  <c r="U972" i="4"/>
  <c r="V972" i="4"/>
  <c r="AI1253" i="4" s="1"/>
  <c r="S973" i="4"/>
  <c r="T940" i="4"/>
  <c r="U940" i="4"/>
  <c r="V940" i="4" s="1"/>
  <c r="AI1221" i="4" s="1"/>
  <c r="S941" i="4"/>
  <c r="U1002" i="4"/>
  <c r="V1002" i="4" s="1"/>
  <c r="AI1283" i="4" s="1"/>
  <c r="S1003" i="4"/>
  <c r="T1002" i="4"/>
  <c r="S47" i="4"/>
  <c r="U46" i="4"/>
  <c r="V46" i="4" s="1"/>
  <c r="AI327" i="4" s="1"/>
  <c r="T46" i="4"/>
  <c r="K12" i="19" l="1"/>
  <c r="L12" i="19"/>
  <c r="J11" i="19"/>
  <c r="K11" i="19" s="1"/>
  <c r="K12" i="18"/>
  <c r="L12" i="18"/>
  <c r="J11" i="18"/>
  <c r="K11" i="18" s="1"/>
  <c r="AL17" i="4"/>
  <c r="AM17" i="4" s="1"/>
  <c r="L12" i="14"/>
  <c r="J12" i="15"/>
  <c r="J12" i="11"/>
  <c r="J12" i="10"/>
  <c r="J12" i="13"/>
  <c r="J12" i="12"/>
  <c r="J12" i="9"/>
  <c r="J12" i="8"/>
  <c r="H12" i="7"/>
  <c r="S353" i="4"/>
  <c r="U352" i="4"/>
  <c r="V352" i="4" s="1"/>
  <c r="AI633" i="4" s="1"/>
  <c r="T352" i="4"/>
  <c r="T12" i="4"/>
  <c r="U12" i="4"/>
  <c r="V12" i="4" s="1"/>
  <c r="AI293" i="4" s="1"/>
  <c r="S13" i="4"/>
  <c r="U1035" i="4"/>
  <c r="V1035" i="4" s="1"/>
  <c r="AI1316" i="4" s="1"/>
  <c r="S1036" i="4"/>
  <c r="T1035" i="4"/>
  <c r="T755" i="4"/>
  <c r="S756" i="4"/>
  <c r="U755" i="4"/>
  <c r="V755" i="4" s="1"/>
  <c r="AI1036" i="4" s="1"/>
  <c r="V848" i="4"/>
  <c r="AI1129" i="4" s="1"/>
  <c r="U848" i="4"/>
  <c r="T848" i="4"/>
  <c r="S849" i="4"/>
  <c r="D9" i="5"/>
  <c r="D30" i="5"/>
  <c r="AH30" i="5"/>
  <c r="T879" i="4"/>
  <c r="U879" i="4"/>
  <c r="V879" i="4" s="1"/>
  <c r="AI1160" i="4" s="1"/>
  <c r="S880" i="4"/>
  <c r="AE12" i="4"/>
  <c r="AF11" i="4"/>
  <c r="AG11" i="4"/>
  <c r="T1003" i="4"/>
  <c r="U1003" i="4"/>
  <c r="V1003" i="4"/>
  <c r="AI1284" i="4" s="1"/>
  <c r="S1004" i="4"/>
  <c r="U74" i="4"/>
  <c r="V74" i="4" s="1"/>
  <c r="AI355" i="4" s="1"/>
  <c r="S75" i="4"/>
  <c r="T74" i="4"/>
  <c r="S260" i="4"/>
  <c r="T259" i="4"/>
  <c r="U259" i="4"/>
  <c r="V259" i="4" s="1"/>
  <c r="AI540" i="4" s="1"/>
  <c r="T446" i="4"/>
  <c r="S447" i="4"/>
  <c r="U446" i="4"/>
  <c r="V446" i="4" s="1"/>
  <c r="AI727" i="4" s="1"/>
  <c r="S9" i="5"/>
  <c r="T1096" i="4"/>
  <c r="U1096" i="4"/>
  <c r="V1096" i="4" s="1"/>
  <c r="AI1377" i="4" s="1"/>
  <c r="S1097" i="4"/>
  <c r="T290" i="4"/>
  <c r="U290" i="4"/>
  <c r="V290" i="4" s="1"/>
  <c r="AI571" i="4" s="1"/>
  <c r="S291" i="4"/>
  <c r="AJ50" i="4"/>
  <c r="AI50" i="4"/>
  <c r="D72" i="5"/>
  <c r="T786" i="4"/>
  <c r="U786" i="4"/>
  <c r="V786" i="4" s="1"/>
  <c r="AI1067" i="4" s="1"/>
  <c r="S787" i="4"/>
  <c r="T507" i="4"/>
  <c r="S508" i="4"/>
  <c r="U507" i="4"/>
  <c r="V507" i="4" s="1"/>
  <c r="AI788" i="4" s="1"/>
  <c r="T693" i="4"/>
  <c r="U693" i="4"/>
  <c r="V693" i="4" s="1"/>
  <c r="AI974" i="4" s="1"/>
  <c r="S694" i="4"/>
  <c r="T105" i="4"/>
  <c r="U105" i="4"/>
  <c r="V105" i="4" s="1"/>
  <c r="AI386" i="4" s="1"/>
  <c r="S106" i="4"/>
  <c r="S539" i="4"/>
  <c r="U538" i="4"/>
  <c r="V538" i="4" s="1"/>
  <c r="AI819" i="4" s="1"/>
  <c r="T538" i="4"/>
  <c r="S230" i="4"/>
  <c r="T229" i="4"/>
  <c r="U229" i="4"/>
  <c r="V229" i="4"/>
  <c r="AI510" i="4" s="1"/>
  <c r="AH72" i="5"/>
  <c r="AH9" i="5"/>
  <c r="T477" i="4"/>
  <c r="U477" i="4"/>
  <c r="V477" i="4" s="1"/>
  <c r="AI758" i="4" s="1"/>
  <c r="S478" i="4"/>
  <c r="T199" i="4"/>
  <c r="U199" i="4"/>
  <c r="V199" i="4" s="1"/>
  <c r="AI480" i="4" s="1"/>
  <c r="S200" i="4"/>
  <c r="S48" i="4"/>
  <c r="T47" i="4"/>
  <c r="U47" i="4"/>
  <c r="V47" i="4" s="1"/>
  <c r="AI328" i="4" s="1"/>
  <c r="T634" i="4"/>
  <c r="U634" i="4"/>
  <c r="V634" i="4" s="1"/>
  <c r="AI915" i="4" s="1"/>
  <c r="S635" i="4"/>
  <c r="S72" i="5"/>
  <c r="AH51" i="5"/>
  <c r="T663" i="4"/>
  <c r="U663" i="4"/>
  <c r="V663" i="4"/>
  <c r="AI944" i="4" s="1"/>
  <c r="S664" i="4"/>
  <c r="T818" i="4"/>
  <c r="U818" i="4"/>
  <c r="V818" i="4"/>
  <c r="AI1099" i="4" s="1"/>
  <c r="S819" i="4"/>
  <c r="T911" i="4"/>
  <c r="U911" i="4"/>
  <c r="V911" i="4"/>
  <c r="AI1192" i="4" s="1"/>
  <c r="S912" i="4"/>
  <c r="F12" i="6"/>
  <c r="T725" i="4"/>
  <c r="U725" i="4"/>
  <c r="V725" i="4" s="1"/>
  <c r="AI1006" i="4" s="1"/>
  <c r="S726" i="4"/>
  <c r="S30" i="5"/>
  <c r="AR16" i="4"/>
  <c r="T600" i="4"/>
  <c r="U600" i="4"/>
  <c r="S601" i="4"/>
  <c r="V600" i="4"/>
  <c r="AI881" i="4" s="1"/>
  <c r="T1065" i="4"/>
  <c r="U1065" i="4"/>
  <c r="V1065" i="4"/>
  <c r="AI1346" i="4" s="1"/>
  <c r="S1066" i="4"/>
  <c r="T941" i="4"/>
  <c r="U941" i="4"/>
  <c r="S942" i="4"/>
  <c r="V941" i="4"/>
  <c r="AI1222" i="4" s="1"/>
  <c r="T973" i="4"/>
  <c r="U973" i="4"/>
  <c r="S974" i="4"/>
  <c r="V973" i="4"/>
  <c r="AI1254" i="4" s="1"/>
  <c r="S51" i="5"/>
  <c r="S169" i="4"/>
  <c r="T168" i="4"/>
  <c r="U168" i="4"/>
  <c r="V168" i="4" s="1"/>
  <c r="AI449" i="4" s="1"/>
  <c r="U414" i="4"/>
  <c r="V414" i="4" s="1"/>
  <c r="AI695" i="4" s="1"/>
  <c r="T414" i="4"/>
  <c r="S415" i="4"/>
  <c r="S137" i="4"/>
  <c r="T136" i="4"/>
  <c r="U136" i="4"/>
  <c r="V136" i="4" s="1"/>
  <c r="AI417" i="4" s="1"/>
  <c r="T384" i="4"/>
  <c r="U384" i="4"/>
  <c r="V384" i="4" s="1"/>
  <c r="AI665" i="4" s="1"/>
  <c r="S385" i="4"/>
  <c r="U321" i="4"/>
  <c r="V321" i="4" s="1"/>
  <c r="AI602" i="4" s="1"/>
  <c r="S322" i="4"/>
  <c r="T321" i="4"/>
  <c r="T570" i="4"/>
  <c r="U570" i="4"/>
  <c r="V570" i="4" s="1"/>
  <c r="AI851" i="4" s="1"/>
  <c r="S571" i="4"/>
  <c r="D51" i="5"/>
  <c r="N12" i="19" l="1"/>
  <c r="L11" i="19"/>
  <c r="M11" i="19" s="1"/>
  <c r="M12" i="19"/>
  <c r="N12" i="18"/>
  <c r="L11" i="18"/>
  <c r="M11" i="18" s="1"/>
  <c r="M12" i="18"/>
  <c r="AL18" i="4"/>
  <c r="AL19" i="4" s="1"/>
  <c r="L12" i="15"/>
  <c r="N12" i="14"/>
  <c r="L12" i="13"/>
  <c r="L12" i="10"/>
  <c r="L12" i="12"/>
  <c r="L12" i="11"/>
  <c r="L12" i="8"/>
  <c r="L12" i="9"/>
  <c r="J12" i="7"/>
  <c r="T13" i="4"/>
  <c r="S14" i="4"/>
  <c r="U13" i="4"/>
  <c r="V13" i="4" s="1"/>
  <c r="AI294" i="4" s="1"/>
  <c r="T756" i="4"/>
  <c r="U756" i="4"/>
  <c r="V756" i="4" s="1"/>
  <c r="AI1037" i="4" s="1"/>
  <c r="S757" i="4"/>
  <c r="T849" i="4"/>
  <c r="U849" i="4"/>
  <c r="V849" i="4" s="1"/>
  <c r="AI1130" i="4" s="1"/>
  <c r="S850" i="4"/>
  <c r="T1036" i="4"/>
  <c r="U1036" i="4"/>
  <c r="V1036" i="4" s="1"/>
  <c r="AI1317" i="4" s="1"/>
  <c r="S1037" i="4"/>
  <c r="T353" i="4"/>
  <c r="S354" i="4"/>
  <c r="U353" i="4"/>
  <c r="V353" i="4" s="1"/>
  <c r="AI634" i="4" s="1"/>
  <c r="S386" i="4"/>
  <c r="T385" i="4"/>
  <c r="U385" i="4"/>
  <c r="V385" i="4" s="1"/>
  <c r="AI666" i="4" s="1"/>
  <c r="S975" i="4"/>
  <c r="T974" i="4"/>
  <c r="U974" i="4"/>
  <c r="V974" i="4" s="1"/>
  <c r="AI1255" i="4" s="1"/>
  <c r="AJ72" i="5"/>
  <c r="U30" i="5"/>
  <c r="S479" i="4"/>
  <c r="T478" i="4"/>
  <c r="U478" i="4"/>
  <c r="V478" i="4" s="1"/>
  <c r="AI759" i="4" s="1"/>
  <c r="U694" i="4"/>
  <c r="V694" i="4"/>
  <c r="AI975" i="4" s="1"/>
  <c r="S695" i="4"/>
  <c r="T694" i="4"/>
  <c r="AJ51" i="4"/>
  <c r="AI51" i="4"/>
  <c r="F51" i="5"/>
  <c r="H12" i="6"/>
  <c r="AJ51" i="5"/>
  <c r="U9" i="5"/>
  <c r="AE13" i="4"/>
  <c r="AF12" i="4"/>
  <c r="AG12" i="4"/>
  <c r="F30" i="5"/>
  <c r="S231" i="4"/>
  <c r="T230" i="4"/>
  <c r="U230" i="4"/>
  <c r="V230" i="4"/>
  <c r="AI511" i="4" s="1"/>
  <c r="U539" i="4"/>
  <c r="V539" i="4" s="1"/>
  <c r="AI820" i="4" s="1"/>
  <c r="S540" i="4"/>
  <c r="T539" i="4"/>
  <c r="T1097" i="4"/>
  <c r="U1097" i="4"/>
  <c r="V1097" i="4"/>
  <c r="AI1378" i="4" s="1"/>
  <c r="S1098" i="4"/>
  <c r="V1004" i="4"/>
  <c r="AI1285" i="4" s="1"/>
  <c r="S1005" i="4"/>
  <c r="T1004" i="4"/>
  <c r="U1004" i="4"/>
  <c r="AJ30" i="5"/>
  <c r="T415" i="4"/>
  <c r="V415" i="4"/>
  <c r="AI696" i="4" s="1"/>
  <c r="S416" i="4"/>
  <c r="U415" i="4"/>
  <c r="U942" i="4"/>
  <c r="V942" i="4" s="1"/>
  <c r="AI1223" i="4" s="1"/>
  <c r="S943" i="4"/>
  <c r="T942" i="4"/>
  <c r="S49" i="4"/>
  <c r="U48" i="4"/>
  <c r="V48" i="4" s="1"/>
  <c r="AI329" i="4" s="1"/>
  <c r="T48" i="4"/>
  <c r="F72" i="5"/>
  <c r="U51" i="5"/>
  <c r="S727" i="4"/>
  <c r="T726" i="4"/>
  <c r="U726" i="4"/>
  <c r="V726" i="4" s="1"/>
  <c r="AI1007" i="4" s="1"/>
  <c r="T322" i="4"/>
  <c r="S323" i="4"/>
  <c r="U322" i="4"/>
  <c r="V322" i="4" s="1"/>
  <c r="AI603" i="4" s="1"/>
  <c r="S636" i="4"/>
  <c r="T635" i="4"/>
  <c r="U635" i="4"/>
  <c r="V635" i="4"/>
  <c r="AI916" i="4" s="1"/>
  <c r="T200" i="4"/>
  <c r="U200" i="4"/>
  <c r="V200" i="4" s="1"/>
  <c r="AI481" i="4" s="1"/>
  <c r="S201" i="4"/>
  <c r="AJ9" i="5"/>
  <c r="T106" i="4"/>
  <c r="U106" i="4"/>
  <c r="V106" i="4" s="1"/>
  <c r="AI387" i="4" s="1"/>
  <c r="S107" i="4"/>
  <c r="T291" i="4"/>
  <c r="U291" i="4"/>
  <c r="V291" i="4" s="1"/>
  <c r="AI572" i="4" s="1"/>
  <c r="S292" i="4"/>
  <c r="F9" i="5"/>
  <c r="T169" i="4"/>
  <c r="U169" i="4"/>
  <c r="V169" i="4" s="1"/>
  <c r="AI450" i="4" s="1"/>
  <c r="S170" i="4"/>
  <c r="T912" i="4"/>
  <c r="U912" i="4"/>
  <c r="V912" i="4" s="1"/>
  <c r="AI1193" i="4" s="1"/>
  <c r="S913" i="4"/>
  <c r="S820" i="4"/>
  <c r="T819" i="4"/>
  <c r="U819" i="4"/>
  <c r="V819" i="4" s="1"/>
  <c r="AI1100" i="4" s="1"/>
  <c r="U72" i="5"/>
  <c r="S788" i="4"/>
  <c r="T787" i="4"/>
  <c r="U787" i="4"/>
  <c r="V787" i="4" s="1"/>
  <c r="AI1068" i="4" s="1"/>
  <c r="T260" i="4"/>
  <c r="U260" i="4"/>
  <c r="V260" i="4" s="1"/>
  <c r="AI541" i="4" s="1"/>
  <c r="S261" i="4"/>
  <c r="U1066" i="4"/>
  <c r="V1066" i="4"/>
  <c r="AI1347" i="4" s="1"/>
  <c r="S1067" i="4"/>
  <c r="T1066" i="4"/>
  <c r="AR17" i="4"/>
  <c r="T664" i="4"/>
  <c r="U664" i="4"/>
  <c r="V664" i="4"/>
  <c r="AI945" i="4" s="1"/>
  <c r="S665" i="4"/>
  <c r="T508" i="4"/>
  <c r="U508" i="4"/>
  <c r="V508" i="4" s="1"/>
  <c r="AI789" i="4" s="1"/>
  <c r="S509" i="4"/>
  <c r="T447" i="4"/>
  <c r="S448" i="4"/>
  <c r="U447" i="4"/>
  <c r="V447" i="4"/>
  <c r="AI728" i="4" s="1"/>
  <c r="T880" i="4"/>
  <c r="U880" i="4"/>
  <c r="V880" i="4" s="1"/>
  <c r="AI1161" i="4" s="1"/>
  <c r="S881" i="4"/>
  <c r="T571" i="4"/>
  <c r="S572" i="4"/>
  <c r="U571" i="4"/>
  <c r="V571" i="4" s="1"/>
  <c r="AI852" i="4" s="1"/>
  <c r="T137" i="4"/>
  <c r="U137" i="4"/>
  <c r="V137" i="4" s="1"/>
  <c r="AI418" i="4" s="1"/>
  <c r="S138" i="4"/>
  <c r="U601" i="4"/>
  <c r="V601" i="4"/>
  <c r="AI882" i="4" s="1"/>
  <c r="S602" i="4"/>
  <c r="T601" i="4"/>
  <c r="V75" i="4"/>
  <c r="AI356" i="4" s="1"/>
  <c r="S76" i="4"/>
  <c r="T75" i="4"/>
  <c r="U75" i="4"/>
  <c r="N11" i="19" l="1"/>
  <c r="O11" i="19" s="1"/>
  <c r="O12" i="19"/>
  <c r="B19" i="19"/>
  <c r="N11" i="18"/>
  <c r="O12" i="18"/>
  <c r="B19" i="18"/>
  <c r="AM18" i="4"/>
  <c r="N12" i="15"/>
  <c r="B19" i="14"/>
  <c r="N12" i="10"/>
  <c r="N12" i="12"/>
  <c r="N12" i="13"/>
  <c r="N12" i="11"/>
  <c r="N12" i="9"/>
  <c r="N12" i="8"/>
  <c r="L12" i="7"/>
  <c r="T354" i="4"/>
  <c r="U354" i="4"/>
  <c r="V354" i="4" s="1"/>
  <c r="AI635" i="4" s="1"/>
  <c r="S355" i="4"/>
  <c r="T757" i="4"/>
  <c r="S758" i="4"/>
  <c r="U757" i="4"/>
  <c r="V757" i="4"/>
  <c r="AI1038" i="4" s="1"/>
  <c r="T1037" i="4"/>
  <c r="U1037" i="4"/>
  <c r="V1037" i="4" s="1"/>
  <c r="AI1318" i="4" s="1"/>
  <c r="S1038" i="4"/>
  <c r="S15" i="4"/>
  <c r="T14" i="4"/>
  <c r="U14" i="4"/>
  <c r="V14" i="4" s="1"/>
  <c r="AI295" i="4" s="1"/>
  <c r="S851" i="4"/>
  <c r="U850" i="4"/>
  <c r="V850" i="4" s="1"/>
  <c r="AI1131" i="4" s="1"/>
  <c r="T850" i="4"/>
  <c r="T602" i="4"/>
  <c r="U602" i="4"/>
  <c r="V602" i="4" s="1"/>
  <c r="AI883" i="4" s="1"/>
  <c r="S603" i="4"/>
  <c r="T788" i="4"/>
  <c r="U788" i="4"/>
  <c r="V788" i="4" s="1"/>
  <c r="AI1069" i="4" s="1"/>
  <c r="S789" i="4"/>
  <c r="W72" i="5"/>
  <c r="T913" i="4"/>
  <c r="U913" i="4"/>
  <c r="V913" i="4" s="1"/>
  <c r="AI1194" i="4" s="1"/>
  <c r="S914" i="4"/>
  <c r="T170" i="4"/>
  <c r="U170" i="4"/>
  <c r="V170" i="4" s="1"/>
  <c r="AI451" i="4" s="1"/>
  <c r="S171" i="4"/>
  <c r="AL9" i="5"/>
  <c r="T727" i="4"/>
  <c r="U727" i="4"/>
  <c r="V727" i="4" s="1"/>
  <c r="AI1008" i="4" s="1"/>
  <c r="S728" i="4"/>
  <c r="S50" i="4"/>
  <c r="U49" i="4"/>
  <c r="V49" i="4"/>
  <c r="AI330" i="4" s="1"/>
  <c r="T49" i="4"/>
  <c r="AF13" i="4"/>
  <c r="AG13" i="4"/>
  <c r="AE14" i="4"/>
  <c r="S324" i="4"/>
  <c r="T323" i="4"/>
  <c r="U323" i="4"/>
  <c r="V323" i="4" s="1"/>
  <c r="AI604" i="4" s="1"/>
  <c r="T943" i="4"/>
  <c r="S944" i="4"/>
  <c r="U943" i="4"/>
  <c r="V943" i="4" s="1"/>
  <c r="AI1224" i="4" s="1"/>
  <c r="W9" i="5"/>
  <c r="AL51" i="5"/>
  <c r="T386" i="4"/>
  <c r="U386" i="4"/>
  <c r="V386" i="4" s="1"/>
  <c r="AI667" i="4" s="1"/>
  <c r="S387" i="4"/>
  <c r="AR18" i="4"/>
  <c r="T636" i="4"/>
  <c r="S637" i="4"/>
  <c r="U636" i="4"/>
  <c r="V636" i="4" s="1"/>
  <c r="AI917" i="4" s="1"/>
  <c r="T1005" i="4"/>
  <c r="U1005" i="4"/>
  <c r="V1005" i="4" s="1"/>
  <c r="AI1286" i="4" s="1"/>
  <c r="S1006" i="4"/>
  <c r="T572" i="4"/>
  <c r="U572" i="4"/>
  <c r="V572" i="4" s="1"/>
  <c r="AI853" i="4" s="1"/>
  <c r="S573" i="4"/>
  <c r="T509" i="4"/>
  <c r="U509" i="4"/>
  <c r="V509" i="4" s="1"/>
  <c r="AI790" i="4" s="1"/>
  <c r="S510" i="4"/>
  <c r="S262" i="4"/>
  <c r="T261" i="4"/>
  <c r="U261" i="4"/>
  <c r="V261" i="4" s="1"/>
  <c r="AI542" i="4" s="1"/>
  <c r="U107" i="4"/>
  <c r="V107" i="4" s="1"/>
  <c r="AI388" i="4" s="1"/>
  <c r="S108" i="4"/>
  <c r="T107" i="4"/>
  <c r="U201" i="4"/>
  <c r="V201" i="4" s="1"/>
  <c r="AI482" i="4" s="1"/>
  <c r="S202" i="4"/>
  <c r="T201" i="4"/>
  <c r="W51" i="5"/>
  <c r="H72" i="5"/>
  <c r="H30" i="5"/>
  <c r="AL72" i="5"/>
  <c r="U448" i="4"/>
  <c r="V448" i="4" s="1"/>
  <c r="AI729" i="4" s="1"/>
  <c r="S449" i="4"/>
  <c r="T448" i="4"/>
  <c r="S77" i="4"/>
  <c r="U76" i="4"/>
  <c r="T76" i="4"/>
  <c r="V76" i="4"/>
  <c r="AI357" i="4" s="1"/>
  <c r="T138" i="4"/>
  <c r="U138" i="4"/>
  <c r="V138" i="4"/>
  <c r="AI419" i="4" s="1"/>
  <c r="S139" i="4"/>
  <c r="T881" i="4"/>
  <c r="U881" i="4"/>
  <c r="V881" i="4"/>
  <c r="AI1162" i="4" s="1"/>
  <c r="S882" i="4"/>
  <c r="T665" i="4"/>
  <c r="U665" i="4"/>
  <c r="V665" i="4"/>
  <c r="AI946" i="4" s="1"/>
  <c r="S666" i="4"/>
  <c r="T1067" i="4"/>
  <c r="U1067" i="4"/>
  <c r="V1067" i="4" s="1"/>
  <c r="AI1348" i="4" s="1"/>
  <c r="S1068" i="4"/>
  <c r="T292" i="4"/>
  <c r="U292" i="4"/>
  <c r="V292" i="4" s="1"/>
  <c r="AI573" i="4" s="1"/>
  <c r="S293" i="4"/>
  <c r="T975" i="4"/>
  <c r="U975" i="4"/>
  <c r="V975" i="4"/>
  <c r="AI1256" i="4" s="1"/>
  <c r="S976" i="4"/>
  <c r="T820" i="4"/>
  <c r="U820" i="4"/>
  <c r="V820" i="4" s="1"/>
  <c r="AI1101" i="4" s="1"/>
  <c r="S821" i="4"/>
  <c r="T416" i="4"/>
  <c r="U416" i="4"/>
  <c r="V416" i="4"/>
  <c r="AI697" i="4" s="1"/>
  <c r="S417" i="4"/>
  <c r="AL30" i="5"/>
  <c r="T231" i="4"/>
  <c r="U231" i="4"/>
  <c r="V231" i="4" s="1"/>
  <c r="AI512" i="4" s="1"/>
  <c r="S232" i="4"/>
  <c r="T695" i="4"/>
  <c r="U695" i="4"/>
  <c r="V695" i="4" s="1"/>
  <c r="AI976" i="4" s="1"/>
  <c r="S696" i="4"/>
  <c r="T479" i="4"/>
  <c r="U479" i="4"/>
  <c r="V479" i="4" s="1"/>
  <c r="AI760" i="4" s="1"/>
  <c r="S480" i="4"/>
  <c r="U1098" i="4"/>
  <c r="V1098" i="4"/>
  <c r="AI1379" i="4" s="1"/>
  <c r="S1099" i="4"/>
  <c r="T1098" i="4"/>
  <c r="J12" i="6"/>
  <c r="H51" i="5"/>
  <c r="W30" i="5"/>
  <c r="H9" i="5"/>
  <c r="T540" i="4"/>
  <c r="U540" i="4"/>
  <c r="V540" i="4" s="1"/>
  <c r="AI821" i="4" s="1"/>
  <c r="S541" i="4"/>
  <c r="AJ52" i="4"/>
  <c r="AI52" i="4"/>
  <c r="AM19" i="4"/>
  <c r="AL20" i="4"/>
  <c r="D19" i="19" l="1"/>
  <c r="B18" i="19"/>
  <c r="C18" i="19" s="1"/>
  <c r="C19" i="19"/>
  <c r="O11" i="18"/>
  <c r="D19" i="18"/>
  <c r="B18" i="18"/>
  <c r="C18" i="18" s="1"/>
  <c r="C19" i="18"/>
  <c r="D19" i="14"/>
  <c r="B19" i="15"/>
  <c r="B19" i="13"/>
  <c r="B19" i="12"/>
  <c r="B19" i="11"/>
  <c r="B19" i="10"/>
  <c r="B19" i="8"/>
  <c r="B19" i="9"/>
  <c r="N12" i="7"/>
  <c r="S759" i="4"/>
  <c r="T758" i="4"/>
  <c r="U758" i="4"/>
  <c r="V758" i="4" s="1"/>
  <c r="AI1039" i="4" s="1"/>
  <c r="T851" i="4"/>
  <c r="S852" i="4"/>
  <c r="U851" i="4"/>
  <c r="V851" i="4" s="1"/>
  <c r="AI1132" i="4" s="1"/>
  <c r="T15" i="4"/>
  <c r="S16" i="4"/>
  <c r="U15" i="4"/>
  <c r="V15" i="4" s="1"/>
  <c r="AI296" i="4" s="1"/>
  <c r="S1039" i="4"/>
  <c r="T1038" i="4"/>
  <c r="U1038" i="4"/>
  <c r="V1038" i="4"/>
  <c r="AI1319" i="4" s="1"/>
  <c r="T355" i="4"/>
  <c r="U355" i="4"/>
  <c r="V355" i="4" s="1"/>
  <c r="AI636" i="4" s="1"/>
  <c r="S356" i="4"/>
  <c r="J9" i="5"/>
  <c r="T696" i="4"/>
  <c r="U696" i="4"/>
  <c r="V696" i="4" s="1"/>
  <c r="AI977" i="4" s="1"/>
  <c r="S697" i="4"/>
  <c r="T232" i="4"/>
  <c r="U232" i="4"/>
  <c r="V232" i="4" s="1"/>
  <c r="AI513" i="4" s="1"/>
  <c r="S233" i="4"/>
  <c r="AN30" i="5"/>
  <c r="T821" i="4"/>
  <c r="U821" i="4"/>
  <c r="V821" i="4" s="1"/>
  <c r="AI1102" i="4" s="1"/>
  <c r="S822" i="4"/>
  <c r="J72" i="5"/>
  <c r="S263" i="4"/>
  <c r="T262" i="4"/>
  <c r="U262" i="4"/>
  <c r="V262" i="4" s="1"/>
  <c r="AI543" i="4" s="1"/>
  <c r="T573" i="4"/>
  <c r="U573" i="4"/>
  <c r="V573" i="4" s="1"/>
  <c r="AI854" i="4" s="1"/>
  <c r="S574" i="4"/>
  <c r="Y9" i="5"/>
  <c r="T944" i="4"/>
  <c r="S945" i="4"/>
  <c r="V944" i="4"/>
  <c r="AI1225" i="4" s="1"/>
  <c r="U944" i="4"/>
  <c r="T324" i="4"/>
  <c r="U324" i="4"/>
  <c r="V324" i="4" s="1"/>
  <c r="AI605" i="4" s="1"/>
  <c r="S325" i="4"/>
  <c r="S51" i="4"/>
  <c r="T50" i="4"/>
  <c r="U50" i="4"/>
  <c r="V50" i="4" s="1"/>
  <c r="AI331" i="4" s="1"/>
  <c r="AN9" i="5"/>
  <c r="T914" i="4"/>
  <c r="U914" i="4"/>
  <c r="V914" i="4" s="1"/>
  <c r="AI1195" i="4" s="1"/>
  <c r="S915" i="4"/>
  <c r="J51" i="5"/>
  <c r="T1099" i="4"/>
  <c r="U1099" i="4"/>
  <c r="V1099" i="4" s="1"/>
  <c r="AI1380" i="4" s="1"/>
  <c r="S1100" i="4"/>
  <c r="S418" i="4"/>
  <c r="T417" i="4"/>
  <c r="U417" i="4"/>
  <c r="V417" i="4" s="1"/>
  <c r="AI698" i="4" s="1"/>
  <c r="J30" i="5"/>
  <c r="AR19" i="4"/>
  <c r="T882" i="4"/>
  <c r="U882" i="4"/>
  <c r="V882" i="4" s="1"/>
  <c r="AI1163" i="4" s="1"/>
  <c r="S883" i="4"/>
  <c r="Y51" i="5"/>
  <c r="S511" i="4"/>
  <c r="U510" i="4"/>
  <c r="V510" i="4" s="1"/>
  <c r="AI791" i="4" s="1"/>
  <c r="T510" i="4"/>
  <c r="AF14" i="4"/>
  <c r="AG14" i="4"/>
  <c r="AE15" i="4"/>
  <c r="L12" i="6"/>
  <c r="S109" i="4"/>
  <c r="T108" i="4"/>
  <c r="U108" i="4"/>
  <c r="V108" i="4" s="1"/>
  <c r="AI389" i="4" s="1"/>
  <c r="T728" i="4"/>
  <c r="U728" i="4"/>
  <c r="V728" i="4" s="1"/>
  <c r="AI1009" i="4" s="1"/>
  <c r="S729" i="4"/>
  <c r="U541" i="4"/>
  <c r="T541" i="4"/>
  <c r="V541" i="4"/>
  <c r="AI822" i="4" s="1"/>
  <c r="S542" i="4"/>
  <c r="T480" i="4"/>
  <c r="U480" i="4"/>
  <c r="V480" i="4" s="1"/>
  <c r="AI761" i="4" s="1"/>
  <c r="S481" i="4"/>
  <c r="S1069" i="4"/>
  <c r="T1068" i="4"/>
  <c r="U1068" i="4"/>
  <c r="V1068" i="4" s="1"/>
  <c r="AI1349" i="4" s="1"/>
  <c r="S450" i="4"/>
  <c r="T449" i="4"/>
  <c r="U449" i="4"/>
  <c r="V449" i="4" s="1"/>
  <c r="AI730" i="4" s="1"/>
  <c r="T387" i="4"/>
  <c r="S388" i="4"/>
  <c r="U387" i="4"/>
  <c r="V387" i="4" s="1"/>
  <c r="AI668" i="4" s="1"/>
  <c r="AJ53" i="4"/>
  <c r="AI53" i="4"/>
  <c r="U171" i="4"/>
  <c r="V171" i="4" s="1"/>
  <c r="AI452" i="4" s="1"/>
  <c r="S172" i="4"/>
  <c r="T171" i="4"/>
  <c r="Y30" i="5"/>
  <c r="T976" i="4"/>
  <c r="S977" i="4"/>
  <c r="U976" i="4"/>
  <c r="V976" i="4" s="1"/>
  <c r="AI1257" i="4" s="1"/>
  <c r="S78" i="4"/>
  <c r="T77" i="4"/>
  <c r="U77" i="4"/>
  <c r="V77" i="4" s="1"/>
  <c r="AI358" i="4" s="1"/>
  <c r="AN72" i="5"/>
  <c r="Y72" i="5"/>
  <c r="T666" i="4"/>
  <c r="U666" i="4"/>
  <c r="V666" i="4" s="1"/>
  <c r="AI947" i="4" s="1"/>
  <c r="S667" i="4"/>
  <c r="U139" i="4"/>
  <c r="V139" i="4"/>
  <c r="AI420" i="4" s="1"/>
  <c r="S140" i="4"/>
  <c r="T139" i="4"/>
  <c r="AN51" i="5"/>
  <c r="T603" i="4"/>
  <c r="S604" i="4"/>
  <c r="U603" i="4"/>
  <c r="V603" i="4" s="1"/>
  <c r="AI884" i="4" s="1"/>
  <c r="AM20" i="4"/>
  <c r="AL21" i="4"/>
  <c r="T293" i="4"/>
  <c r="U293" i="4"/>
  <c r="V293" i="4" s="1"/>
  <c r="AI574" i="4" s="1"/>
  <c r="S294" i="4"/>
  <c r="S203" i="4"/>
  <c r="T202" i="4"/>
  <c r="U202" i="4"/>
  <c r="V202" i="4" s="1"/>
  <c r="AI483" i="4" s="1"/>
  <c r="T1006" i="4"/>
  <c r="U1006" i="4"/>
  <c r="V1006" i="4" s="1"/>
  <c r="AI1287" i="4" s="1"/>
  <c r="S1007" i="4"/>
  <c r="T637" i="4"/>
  <c r="U637" i="4"/>
  <c r="S638" i="4"/>
  <c r="V637" i="4"/>
  <c r="AI918" i="4" s="1"/>
  <c r="T789" i="4"/>
  <c r="U789" i="4"/>
  <c r="V789" i="4"/>
  <c r="AI1070" i="4" s="1"/>
  <c r="S790" i="4"/>
  <c r="D18" i="19" l="1"/>
  <c r="E18" i="19" s="1"/>
  <c r="F19" i="19"/>
  <c r="E19" i="19"/>
  <c r="F19" i="18"/>
  <c r="D18" i="18"/>
  <c r="E18" i="18" s="1"/>
  <c r="E19" i="18"/>
  <c r="D19" i="15"/>
  <c r="F19" i="14"/>
  <c r="D19" i="12"/>
  <c r="D19" i="13"/>
  <c r="D19" i="10"/>
  <c r="D19" i="11"/>
  <c r="D19" i="8"/>
  <c r="D19" i="9"/>
  <c r="B19" i="7"/>
  <c r="T852" i="4"/>
  <c r="U852" i="4"/>
  <c r="V852" i="4" s="1"/>
  <c r="AI1133" i="4" s="1"/>
  <c r="S853" i="4"/>
  <c r="S357" i="4"/>
  <c r="T356" i="4"/>
  <c r="U356" i="4"/>
  <c r="V356" i="4" s="1"/>
  <c r="AI637" i="4" s="1"/>
  <c r="T759" i="4"/>
  <c r="U759" i="4"/>
  <c r="V759" i="4" s="1"/>
  <c r="AI1040" i="4" s="1"/>
  <c r="S760" i="4"/>
  <c r="T1039" i="4"/>
  <c r="V1039" i="4"/>
  <c r="AI1320" i="4" s="1"/>
  <c r="U1039" i="4"/>
  <c r="S1040" i="4"/>
  <c r="S17" i="4"/>
  <c r="T16" i="4"/>
  <c r="U16" i="4"/>
  <c r="V16" i="4" s="1"/>
  <c r="AI297" i="4" s="1"/>
  <c r="AM21" i="4"/>
  <c r="AL22" i="4"/>
  <c r="S639" i="4"/>
  <c r="T638" i="4"/>
  <c r="U638" i="4"/>
  <c r="V638" i="4" s="1"/>
  <c r="AI919" i="4" s="1"/>
  <c r="AP51" i="5"/>
  <c r="AA72" i="5"/>
  <c r="AA30" i="5"/>
  <c r="U481" i="4"/>
  <c r="V481" i="4" s="1"/>
  <c r="AI762" i="4" s="1"/>
  <c r="S482" i="4"/>
  <c r="T481" i="4"/>
  <c r="T511" i="4"/>
  <c r="U511" i="4"/>
  <c r="V511" i="4"/>
  <c r="AI792" i="4" s="1"/>
  <c r="S512" i="4"/>
  <c r="T1100" i="4"/>
  <c r="S1101" i="4"/>
  <c r="U1100" i="4"/>
  <c r="V1100" i="4" s="1"/>
  <c r="AI1381" i="4" s="1"/>
  <c r="T263" i="4"/>
  <c r="U263" i="4"/>
  <c r="V263" i="4"/>
  <c r="AI544" i="4" s="1"/>
  <c r="S264" i="4"/>
  <c r="U790" i="4"/>
  <c r="V790" i="4" s="1"/>
  <c r="AI1071" i="4" s="1"/>
  <c r="S791" i="4"/>
  <c r="T790" i="4"/>
  <c r="S668" i="4"/>
  <c r="T667" i="4"/>
  <c r="U667" i="4"/>
  <c r="V667" i="4" s="1"/>
  <c r="AI948" i="4" s="1"/>
  <c r="AP72" i="5"/>
  <c r="AF15" i="4"/>
  <c r="AE16" i="4"/>
  <c r="AG15" i="4"/>
  <c r="S884" i="4"/>
  <c r="T883" i="4"/>
  <c r="U883" i="4"/>
  <c r="V883" i="4" s="1"/>
  <c r="AI1164" i="4" s="1"/>
  <c r="L30" i="5"/>
  <c r="S916" i="4"/>
  <c r="T915" i="4"/>
  <c r="U915" i="4"/>
  <c r="V915" i="4" s="1"/>
  <c r="AI1196" i="4" s="1"/>
  <c r="S575" i="4"/>
  <c r="T574" i="4"/>
  <c r="U574" i="4"/>
  <c r="V574" i="4" s="1"/>
  <c r="AI855" i="4" s="1"/>
  <c r="S173" i="4"/>
  <c r="T172" i="4"/>
  <c r="U172" i="4"/>
  <c r="V172" i="4" s="1"/>
  <c r="AI453" i="4" s="1"/>
  <c r="AA51" i="5"/>
  <c r="L72" i="5"/>
  <c r="AP30" i="5"/>
  <c r="S1008" i="4"/>
  <c r="U1007" i="4"/>
  <c r="V1007" i="4" s="1"/>
  <c r="AI1288" i="4" s="1"/>
  <c r="T1007" i="4"/>
  <c r="T604" i="4"/>
  <c r="U604" i="4"/>
  <c r="V604" i="4" s="1"/>
  <c r="AI885" i="4" s="1"/>
  <c r="S605" i="4"/>
  <c r="U977" i="4"/>
  <c r="V977" i="4" s="1"/>
  <c r="AI1258" i="4" s="1"/>
  <c r="S978" i="4"/>
  <c r="T977" i="4"/>
  <c r="AJ54" i="4"/>
  <c r="AI54" i="4"/>
  <c r="S52" i="4"/>
  <c r="T51" i="4"/>
  <c r="U51" i="4"/>
  <c r="V51" i="4" s="1"/>
  <c r="AI332" i="4" s="1"/>
  <c r="U945" i="4"/>
  <c r="V945" i="4" s="1"/>
  <c r="AI1226" i="4" s="1"/>
  <c r="S946" i="4"/>
  <c r="T945" i="4"/>
  <c r="U233" i="4"/>
  <c r="V233" i="4" s="1"/>
  <c r="AI514" i="4" s="1"/>
  <c r="S234" i="4"/>
  <c r="T233" i="4"/>
  <c r="U388" i="4"/>
  <c r="V388" i="4"/>
  <c r="AI669" i="4" s="1"/>
  <c r="S389" i="4"/>
  <c r="T388" i="4"/>
  <c r="T1069" i="4"/>
  <c r="U1069" i="4"/>
  <c r="V1069" i="4" s="1"/>
  <c r="AI1350" i="4" s="1"/>
  <c r="S1070" i="4"/>
  <c r="AR20" i="4"/>
  <c r="U822" i="4"/>
  <c r="V822" i="4"/>
  <c r="AI1103" i="4" s="1"/>
  <c r="S823" i="4"/>
  <c r="T822" i="4"/>
  <c r="S204" i="4"/>
  <c r="T203" i="4"/>
  <c r="U203" i="4"/>
  <c r="V203" i="4" s="1"/>
  <c r="AI484" i="4" s="1"/>
  <c r="S295" i="4"/>
  <c r="T294" i="4"/>
  <c r="U294" i="4"/>
  <c r="V294" i="4" s="1"/>
  <c r="AI575" i="4" s="1"/>
  <c r="S79" i="4"/>
  <c r="T78" i="4"/>
  <c r="U78" i="4"/>
  <c r="V78" i="4"/>
  <c r="AI359" i="4" s="1"/>
  <c r="S543" i="4"/>
  <c r="T542" i="4"/>
  <c r="U542" i="4"/>
  <c r="V542" i="4" s="1"/>
  <c r="AI823" i="4" s="1"/>
  <c r="U729" i="4"/>
  <c r="V729" i="4" s="1"/>
  <c r="AI1010" i="4" s="1"/>
  <c r="S730" i="4"/>
  <c r="T729" i="4"/>
  <c r="U418" i="4"/>
  <c r="V418" i="4" s="1"/>
  <c r="AI699" i="4" s="1"/>
  <c r="S419" i="4"/>
  <c r="T418" i="4"/>
  <c r="L51" i="5"/>
  <c r="AP9" i="5"/>
  <c r="U325" i="4"/>
  <c r="V325" i="4" s="1"/>
  <c r="AI606" i="4" s="1"/>
  <c r="S326" i="4"/>
  <c r="T325" i="4"/>
  <c r="L9" i="5"/>
  <c r="S141" i="4"/>
  <c r="T140" i="4"/>
  <c r="U140" i="4"/>
  <c r="V140" i="4" s="1"/>
  <c r="AI421" i="4" s="1"/>
  <c r="T450" i="4"/>
  <c r="U450" i="4"/>
  <c r="V450" i="4" s="1"/>
  <c r="AI731" i="4" s="1"/>
  <c r="S451" i="4"/>
  <c r="AA9" i="5"/>
  <c r="S110" i="4"/>
  <c r="T109" i="4"/>
  <c r="U109" i="4"/>
  <c r="V109" i="4" s="1"/>
  <c r="AI390" i="4" s="1"/>
  <c r="N12" i="6"/>
  <c r="T697" i="4"/>
  <c r="U697" i="4"/>
  <c r="V697" i="4" s="1"/>
  <c r="AI978" i="4" s="1"/>
  <c r="S698" i="4"/>
  <c r="G19" i="19" l="1"/>
  <c r="H19" i="19"/>
  <c r="F18" i="19"/>
  <c r="G18" i="19" s="1"/>
  <c r="G19" i="18"/>
  <c r="H19" i="18"/>
  <c r="F18" i="18"/>
  <c r="G18" i="18" s="1"/>
  <c r="F19" i="15"/>
  <c r="H19" i="14"/>
  <c r="F19" i="10"/>
  <c r="F19" i="13"/>
  <c r="F19" i="11"/>
  <c r="F19" i="12"/>
  <c r="F19" i="9"/>
  <c r="F19" i="8"/>
  <c r="D19" i="7"/>
  <c r="T17" i="4"/>
  <c r="S18" i="4"/>
  <c r="U17" i="4"/>
  <c r="V17" i="4" s="1"/>
  <c r="AI298" i="4" s="1"/>
  <c r="U1040" i="4"/>
  <c r="V1040" i="4" s="1"/>
  <c r="AI1321" i="4" s="1"/>
  <c r="S1041" i="4"/>
  <c r="T1040" i="4"/>
  <c r="T357" i="4"/>
  <c r="U357" i="4"/>
  <c r="V357" i="4" s="1"/>
  <c r="AI638" i="4" s="1"/>
  <c r="S358" i="4"/>
  <c r="U853" i="4"/>
  <c r="V853" i="4" s="1"/>
  <c r="AI1134" i="4" s="1"/>
  <c r="S854" i="4"/>
  <c r="T853" i="4"/>
  <c r="T760" i="4"/>
  <c r="S761" i="4"/>
  <c r="U760" i="4"/>
  <c r="V760" i="4" s="1"/>
  <c r="AI1041" i="4" s="1"/>
  <c r="S111" i="4"/>
  <c r="T110" i="4"/>
  <c r="U110" i="4"/>
  <c r="V110" i="4" s="1"/>
  <c r="AI391" i="4" s="1"/>
  <c r="B19" i="6"/>
  <c r="N9" i="5"/>
  <c r="AR9" i="5"/>
  <c r="T730" i="4"/>
  <c r="U730" i="4"/>
  <c r="V730" i="4" s="1"/>
  <c r="AI1011" i="4" s="1"/>
  <c r="S731" i="4"/>
  <c r="S53" i="4"/>
  <c r="T52" i="4"/>
  <c r="V52" i="4"/>
  <c r="AI333" i="4" s="1"/>
  <c r="U52" i="4"/>
  <c r="T978" i="4"/>
  <c r="U978" i="4"/>
  <c r="V978" i="4" s="1"/>
  <c r="AI1259" i="4" s="1"/>
  <c r="S979" i="4"/>
  <c r="T884" i="4"/>
  <c r="U884" i="4"/>
  <c r="V884" i="4" s="1"/>
  <c r="AI1165" i="4" s="1"/>
  <c r="S885" i="4"/>
  <c r="T295" i="4"/>
  <c r="U295" i="4"/>
  <c r="V295" i="4"/>
  <c r="AI576" i="4" s="1"/>
  <c r="S296" i="4"/>
  <c r="T389" i="4"/>
  <c r="U389" i="4"/>
  <c r="V389" i="4"/>
  <c r="AI670" i="4" s="1"/>
  <c r="S390" i="4"/>
  <c r="T512" i="4"/>
  <c r="U512" i="4"/>
  <c r="V512" i="4" s="1"/>
  <c r="AI793" i="4" s="1"/>
  <c r="S513" i="4"/>
  <c r="S142" i="4"/>
  <c r="T141" i="4"/>
  <c r="U141" i="4"/>
  <c r="V141" i="4" s="1"/>
  <c r="AI422" i="4" s="1"/>
  <c r="U946" i="4"/>
  <c r="V946" i="4" s="1"/>
  <c r="AI1227" i="4" s="1"/>
  <c r="S947" i="4"/>
  <c r="T946" i="4"/>
  <c r="AR30" i="5"/>
  <c r="T575" i="4"/>
  <c r="U575" i="4"/>
  <c r="V575" i="4" s="1"/>
  <c r="AI856" i="4" s="1"/>
  <c r="S576" i="4"/>
  <c r="N30" i="5"/>
  <c r="T668" i="4"/>
  <c r="U668" i="4"/>
  <c r="V668" i="4" s="1"/>
  <c r="AI949" i="4" s="1"/>
  <c r="S669" i="4"/>
  <c r="T791" i="4"/>
  <c r="U791" i="4"/>
  <c r="V791" i="4" s="1"/>
  <c r="AI1072" i="4" s="1"/>
  <c r="S792" i="4"/>
  <c r="AC72" i="5"/>
  <c r="U639" i="4"/>
  <c r="V639" i="4" s="1"/>
  <c r="AI920" i="4" s="1"/>
  <c r="S640" i="4"/>
  <c r="T639" i="4"/>
  <c r="AM22" i="4"/>
  <c r="AL23" i="4"/>
  <c r="T451" i="4"/>
  <c r="U451" i="4"/>
  <c r="V451" i="4" s="1"/>
  <c r="AI732" i="4" s="1"/>
  <c r="S452" i="4"/>
  <c r="N51" i="5"/>
  <c r="T1070" i="4"/>
  <c r="U1070" i="4"/>
  <c r="V1070" i="4" s="1"/>
  <c r="AI1351" i="4" s="1"/>
  <c r="S1071" i="4"/>
  <c r="T1008" i="4"/>
  <c r="U1008" i="4"/>
  <c r="V1008" i="4"/>
  <c r="AI1289" i="4" s="1"/>
  <c r="S1009" i="4"/>
  <c r="AE17" i="4"/>
  <c r="AF16" i="4"/>
  <c r="AG16" i="4"/>
  <c r="AC30" i="5"/>
  <c r="AC9" i="5"/>
  <c r="S327" i="4"/>
  <c r="T326" i="4"/>
  <c r="U326" i="4"/>
  <c r="V326" i="4" s="1"/>
  <c r="AI607" i="4" s="1"/>
  <c r="AR21" i="4"/>
  <c r="T605" i="4"/>
  <c r="U605" i="4"/>
  <c r="V605" i="4" s="1"/>
  <c r="AI886" i="4" s="1"/>
  <c r="S606" i="4"/>
  <c r="AJ55" i="4"/>
  <c r="AI55" i="4"/>
  <c r="T264" i="4"/>
  <c r="U264" i="4"/>
  <c r="V264" i="4" s="1"/>
  <c r="AI545" i="4" s="1"/>
  <c r="S265" i="4"/>
  <c r="S1102" i="4"/>
  <c r="T1101" i="4"/>
  <c r="U1101" i="4"/>
  <c r="V1101" i="4" s="1"/>
  <c r="AI1382" i="4" s="1"/>
  <c r="T543" i="4"/>
  <c r="S544" i="4"/>
  <c r="U543" i="4"/>
  <c r="V543" i="4" s="1"/>
  <c r="AI824" i="4" s="1"/>
  <c r="T823" i="4"/>
  <c r="U823" i="4"/>
  <c r="V823" i="4" s="1"/>
  <c r="AI1104" i="4" s="1"/>
  <c r="S824" i="4"/>
  <c r="N72" i="5"/>
  <c r="S174" i="4"/>
  <c r="T173" i="4"/>
  <c r="U173" i="4"/>
  <c r="V173" i="4"/>
  <c r="AI454" i="4" s="1"/>
  <c r="T419" i="4"/>
  <c r="S420" i="4"/>
  <c r="U419" i="4"/>
  <c r="V419" i="4" s="1"/>
  <c r="AI700" i="4" s="1"/>
  <c r="S235" i="4"/>
  <c r="T234" i="4"/>
  <c r="U234" i="4"/>
  <c r="V234" i="4" s="1"/>
  <c r="AI515" i="4" s="1"/>
  <c r="AC51" i="5"/>
  <c r="AR51" i="5"/>
  <c r="S80" i="4"/>
  <c r="U79" i="4"/>
  <c r="V79" i="4"/>
  <c r="AI360" i="4" s="1"/>
  <c r="T79" i="4"/>
  <c r="T698" i="4"/>
  <c r="U698" i="4"/>
  <c r="V698" i="4" s="1"/>
  <c r="AI979" i="4" s="1"/>
  <c r="S699" i="4"/>
  <c r="S205" i="4"/>
  <c r="T204" i="4"/>
  <c r="U204" i="4"/>
  <c r="V204" i="4"/>
  <c r="AI485" i="4" s="1"/>
  <c r="T916" i="4"/>
  <c r="U916" i="4"/>
  <c r="V916" i="4" s="1"/>
  <c r="AI1197" i="4" s="1"/>
  <c r="S917" i="4"/>
  <c r="AR72" i="5"/>
  <c r="T482" i="4"/>
  <c r="U482" i="4"/>
  <c r="V482" i="4" s="1"/>
  <c r="AI763" i="4" s="1"/>
  <c r="S483" i="4"/>
  <c r="J19" i="19" l="1"/>
  <c r="H18" i="19"/>
  <c r="I18" i="19" s="1"/>
  <c r="I19" i="19"/>
  <c r="J19" i="18"/>
  <c r="H18" i="18"/>
  <c r="I18" i="18" s="1"/>
  <c r="I19" i="18"/>
  <c r="J19" i="14"/>
  <c r="H19" i="15"/>
  <c r="H19" i="13"/>
  <c r="H19" i="12"/>
  <c r="H19" i="11"/>
  <c r="H19" i="10"/>
  <c r="H19" i="8"/>
  <c r="H19" i="9"/>
  <c r="F19" i="7"/>
  <c r="T1041" i="4"/>
  <c r="U1041" i="4"/>
  <c r="V1041" i="4" s="1"/>
  <c r="AI1322" i="4" s="1"/>
  <c r="S1042" i="4"/>
  <c r="S855" i="4"/>
  <c r="T854" i="4"/>
  <c r="U854" i="4"/>
  <c r="V854" i="4" s="1"/>
  <c r="AI1135" i="4" s="1"/>
  <c r="S762" i="4"/>
  <c r="T761" i="4"/>
  <c r="U761" i="4"/>
  <c r="V761" i="4" s="1"/>
  <c r="AI1042" i="4" s="1"/>
  <c r="S19" i="4"/>
  <c r="U18" i="4"/>
  <c r="V18" i="4" s="1"/>
  <c r="AI299" i="4" s="1"/>
  <c r="T18" i="4"/>
  <c r="T358" i="4"/>
  <c r="U358" i="4"/>
  <c r="S359" i="4"/>
  <c r="V358" i="4"/>
  <c r="AI639" i="4" s="1"/>
  <c r="T452" i="4"/>
  <c r="U452" i="4"/>
  <c r="V452" i="4" s="1"/>
  <c r="AI733" i="4" s="1"/>
  <c r="S453" i="4"/>
  <c r="T669" i="4"/>
  <c r="U669" i="4"/>
  <c r="V669" i="4" s="1"/>
  <c r="AI950" i="4" s="1"/>
  <c r="S670" i="4"/>
  <c r="AF75" i="5"/>
  <c r="AF54" i="5"/>
  <c r="AM23" i="4"/>
  <c r="AL24" i="4"/>
  <c r="S948" i="4"/>
  <c r="U947" i="4"/>
  <c r="V947" i="4" s="1"/>
  <c r="AI1228" i="4" s="1"/>
  <c r="T947" i="4"/>
  <c r="S143" i="4"/>
  <c r="T142" i="4"/>
  <c r="U142" i="4"/>
  <c r="V142" i="4" s="1"/>
  <c r="AI423" i="4" s="1"/>
  <c r="S54" i="4"/>
  <c r="T53" i="4"/>
  <c r="U53" i="4"/>
  <c r="V53" i="4" s="1"/>
  <c r="AI334" i="4" s="1"/>
  <c r="T824" i="4"/>
  <c r="U824" i="4"/>
  <c r="V824" i="4"/>
  <c r="AI1105" i="4" s="1"/>
  <c r="S825" i="4"/>
  <c r="AI56" i="4"/>
  <c r="AJ56" i="4"/>
  <c r="S1072" i="4"/>
  <c r="T1071" i="4"/>
  <c r="U1071" i="4"/>
  <c r="V1071" i="4" s="1"/>
  <c r="AI1352" i="4" s="1"/>
  <c r="U979" i="4"/>
  <c r="V979" i="4" s="1"/>
  <c r="AI1260" i="4" s="1"/>
  <c r="T979" i="4"/>
  <c r="S980" i="4"/>
  <c r="S732" i="4"/>
  <c r="T731" i="4"/>
  <c r="U731" i="4"/>
  <c r="V731" i="4" s="1"/>
  <c r="AI1012" i="4" s="1"/>
  <c r="B12" i="5"/>
  <c r="S112" i="4"/>
  <c r="T111" i="4"/>
  <c r="U111" i="4"/>
  <c r="V111" i="4" s="1"/>
  <c r="AI392" i="4" s="1"/>
  <c r="AF17" i="4"/>
  <c r="AG17" i="4"/>
  <c r="AE18" i="4"/>
  <c r="B54" i="5"/>
  <c r="U390" i="4"/>
  <c r="V390" i="4" s="1"/>
  <c r="AI671" i="4" s="1"/>
  <c r="T390" i="4"/>
  <c r="S391" i="4"/>
  <c r="S700" i="4"/>
  <c r="T699" i="4"/>
  <c r="U699" i="4"/>
  <c r="V699" i="4" s="1"/>
  <c r="AI980" i="4" s="1"/>
  <c r="T1102" i="4"/>
  <c r="U1102" i="4"/>
  <c r="V1102" i="4" s="1"/>
  <c r="AI1383" i="4" s="1"/>
  <c r="S1103" i="4"/>
  <c r="T792" i="4"/>
  <c r="U792" i="4"/>
  <c r="V792" i="4"/>
  <c r="AI1073" i="4" s="1"/>
  <c r="S793" i="4"/>
  <c r="B33" i="5"/>
  <c r="U513" i="4"/>
  <c r="V513" i="4" s="1"/>
  <c r="AI794" i="4" s="1"/>
  <c r="S514" i="4"/>
  <c r="T513" i="4"/>
  <c r="D19" i="6"/>
  <c r="T917" i="4"/>
  <c r="U917" i="4"/>
  <c r="V917" i="4"/>
  <c r="AI1198" i="4" s="1"/>
  <c r="S918" i="4"/>
  <c r="U420" i="4"/>
  <c r="S421" i="4"/>
  <c r="T420" i="4"/>
  <c r="V420" i="4"/>
  <c r="AI701" i="4" s="1"/>
  <c r="S206" i="4"/>
  <c r="T205" i="4"/>
  <c r="U205" i="4"/>
  <c r="V205" i="4" s="1"/>
  <c r="AI486" i="4" s="1"/>
  <c r="Q54" i="5"/>
  <c r="T80" i="4"/>
  <c r="S81" i="4"/>
  <c r="U80" i="4"/>
  <c r="V80" i="4" s="1"/>
  <c r="AI361" i="4" s="1"/>
  <c r="T327" i="4"/>
  <c r="S328" i="4"/>
  <c r="U327" i="4"/>
  <c r="V327" i="4" s="1"/>
  <c r="AI608" i="4" s="1"/>
  <c r="S175" i="4"/>
  <c r="T174" i="4"/>
  <c r="U174" i="4"/>
  <c r="V174" i="4" s="1"/>
  <c r="AI455" i="4" s="1"/>
  <c r="U265" i="4"/>
  <c r="V265" i="4" s="1"/>
  <c r="AI546" i="4" s="1"/>
  <c r="S266" i="4"/>
  <c r="T265" i="4"/>
  <c r="T640" i="4"/>
  <c r="S641" i="4"/>
  <c r="U640" i="4"/>
  <c r="V640" i="4" s="1"/>
  <c r="AI921" i="4" s="1"/>
  <c r="S236" i="4"/>
  <c r="T235" i="4"/>
  <c r="U235" i="4"/>
  <c r="V235" i="4" s="1"/>
  <c r="AI516" i="4" s="1"/>
  <c r="B75" i="5"/>
  <c r="S607" i="4"/>
  <c r="U606" i="4"/>
  <c r="V606" i="4" s="1"/>
  <c r="AI887" i="4" s="1"/>
  <c r="T606" i="4"/>
  <c r="T1009" i="4"/>
  <c r="U1009" i="4"/>
  <c r="V1009" i="4" s="1"/>
  <c r="AI1290" i="4" s="1"/>
  <c r="S1010" i="4"/>
  <c r="AF33" i="5"/>
  <c r="T885" i="4"/>
  <c r="U885" i="4"/>
  <c r="V885" i="4"/>
  <c r="AI1166" i="4" s="1"/>
  <c r="S886" i="4"/>
  <c r="AR22" i="4"/>
  <c r="Q33" i="5"/>
  <c r="T576" i="4"/>
  <c r="U576" i="4"/>
  <c r="V576" i="4"/>
  <c r="AI857" i="4" s="1"/>
  <c r="S577" i="4"/>
  <c r="T296" i="4"/>
  <c r="U296" i="4"/>
  <c r="S297" i="4"/>
  <c r="V296" i="4"/>
  <c r="AI577" i="4" s="1"/>
  <c r="T483" i="4"/>
  <c r="U483" i="4"/>
  <c r="V483" i="4" s="1"/>
  <c r="AI764" i="4" s="1"/>
  <c r="S484" i="4"/>
  <c r="T544" i="4"/>
  <c r="S545" i="4"/>
  <c r="U544" i="4"/>
  <c r="V544" i="4"/>
  <c r="AI825" i="4" s="1"/>
  <c r="Q12" i="5"/>
  <c r="Q75" i="5"/>
  <c r="AF12" i="5"/>
  <c r="L19" i="19" l="1"/>
  <c r="J18" i="19"/>
  <c r="K18" i="19" s="1"/>
  <c r="K19" i="19"/>
  <c r="L19" i="18"/>
  <c r="J18" i="18"/>
  <c r="K18" i="18" s="1"/>
  <c r="K19" i="18"/>
  <c r="L19" i="14"/>
  <c r="J19" i="15"/>
  <c r="J19" i="12"/>
  <c r="J19" i="11"/>
  <c r="J19" i="13"/>
  <c r="J19" i="10"/>
  <c r="J19" i="9"/>
  <c r="J19" i="8"/>
  <c r="H19" i="7"/>
  <c r="S360" i="4"/>
  <c r="T359" i="4"/>
  <c r="U359" i="4"/>
  <c r="V359" i="4" s="1"/>
  <c r="AI640" i="4" s="1"/>
  <c r="T762" i="4"/>
  <c r="S763" i="4"/>
  <c r="U762" i="4"/>
  <c r="V762" i="4" s="1"/>
  <c r="AI1043" i="4" s="1"/>
  <c r="U855" i="4"/>
  <c r="V855" i="4" s="1"/>
  <c r="AI1136" i="4" s="1"/>
  <c r="T855" i="4"/>
  <c r="S856" i="4"/>
  <c r="U1042" i="4"/>
  <c r="V1042" i="4" s="1"/>
  <c r="AI1323" i="4" s="1"/>
  <c r="T1042" i="4"/>
  <c r="S1043" i="4"/>
  <c r="V19" i="4"/>
  <c r="AI300" i="4" s="1"/>
  <c r="T19" i="4"/>
  <c r="U19" i="4"/>
  <c r="S20" i="4"/>
  <c r="AH33" i="5"/>
  <c r="S33" i="5"/>
  <c r="T607" i="4"/>
  <c r="U607" i="4"/>
  <c r="V607" i="4" s="1"/>
  <c r="AI888" i="4" s="1"/>
  <c r="S608" i="4"/>
  <c r="S237" i="4"/>
  <c r="T236" i="4"/>
  <c r="U236" i="4"/>
  <c r="V236" i="4" s="1"/>
  <c r="AI517" i="4" s="1"/>
  <c r="T81" i="4"/>
  <c r="U81" i="4"/>
  <c r="S82" i="4"/>
  <c r="V81" i="4"/>
  <c r="AI362" i="4" s="1"/>
  <c r="U1103" i="4"/>
  <c r="V1103" i="4" s="1"/>
  <c r="AI1384" i="4" s="1"/>
  <c r="T1103" i="4"/>
  <c r="S1104" i="4"/>
  <c r="T54" i="4"/>
  <c r="V54" i="4"/>
  <c r="AI335" i="4" s="1"/>
  <c r="U54" i="4"/>
  <c r="S55" i="4"/>
  <c r="T453" i="4"/>
  <c r="U453" i="4"/>
  <c r="V453" i="4" s="1"/>
  <c r="AI734" i="4" s="1"/>
  <c r="S454" i="4"/>
  <c r="S12" i="5"/>
  <c r="U297" i="4"/>
  <c r="V297" i="4" s="1"/>
  <c r="AI578" i="4" s="1"/>
  <c r="S298" i="4"/>
  <c r="T297" i="4"/>
  <c r="S207" i="4"/>
  <c r="T206" i="4"/>
  <c r="U206" i="4"/>
  <c r="V206" i="4" s="1"/>
  <c r="AI487" i="4" s="1"/>
  <c r="D54" i="5"/>
  <c r="T1072" i="4"/>
  <c r="U1072" i="4"/>
  <c r="V1072" i="4" s="1"/>
  <c r="AI1353" i="4" s="1"/>
  <c r="S1073" i="4"/>
  <c r="AH75" i="5"/>
  <c r="F19" i="6"/>
  <c r="T948" i="4"/>
  <c r="U948" i="4"/>
  <c r="V948" i="4" s="1"/>
  <c r="AI1229" i="4" s="1"/>
  <c r="S949" i="4"/>
  <c r="U641" i="4"/>
  <c r="V641" i="4" s="1"/>
  <c r="AI922" i="4" s="1"/>
  <c r="T641" i="4"/>
  <c r="S642" i="4"/>
  <c r="S176" i="4"/>
  <c r="T175" i="4"/>
  <c r="U175" i="4"/>
  <c r="V175" i="4"/>
  <c r="AI456" i="4" s="1"/>
  <c r="D33" i="5"/>
  <c r="T732" i="4"/>
  <c r="U732" i="4"/>
  <c r="V732" i="4"/>
  <c r="AI1013" i="4" s="1"/>
  <c r="S733" i="4"/>
  <c r="AM24" i="4"/>
  <c r="AL25" i="4"/>
  <c r="S75" i="5"/>
  <c r="U886" i="4"/>
  <c r="V886" i="4" s="1"/>
  <c r="AI1167" i="4" s="1"/>
  <c r="S887" i="4"/>
  <c r="T886" i="4"/>
  <c r="U1010" i="4"/>
  <c r="V1010" i="4" s="1"/>
  <c r="AI1291" i="4" s="1"/>
  <c r="S1011" i="4"/>
  <c r="T1010" i="4"/>
  <c r="U545" i="4"/>
  <c r="S546" i="4"/>
  <c r="T545" i="4"/>
  <c r="V545" i="4"/>
  <c r="AI826" i="4" s="1"/>
  <c r="D75" i="5"/>
  <c r="S54" i="5"/>
  <c r="T421" i="4"/>
  <c r="U421" i="4"/>
  <c r="V421" i="4"/>
  <c r="AI702" i="4" s="1"/>
  <c r="S422" i="4"/>
  <c r="T391" i="4"/>
  <c r="U391" i="4"/>
  <c r="V391" i="4"/>
  <c r="AI672" i="4" s="1"/>
  <c r="S392" i="4"/>
  <c r="AF18" i="4"/>
  <c r="AG18" i="4"/>
  <c r="AE19" i="4"/>
  <c r="S113" i="4"/>
  <c r="T112" i="4"/>
  <c r="U112" i="4"/>
  <c r="V112" i="4" s="1"/>
  <c r="AI393" i="4" s="1"/>
  <c r="T980" i="4"/>
  <c r="U980" i="4"/>
  <c r="V980" i="4" s="1"/>
  <c r="AI1261" i="4" s="1"/>
  <c r="S981" i="4"/>
  <c r="U670" i="4"/>
  <c r="V670" i="4" s="1"/>
  <c r="AI951" i="4" s="1"/>
  <c r="S671" i="4"/>
  <c r="T670" i="4"/>
  <c r="U577" i="4"/>
  <c r="V577" i="4"/>
  <c r="AI858" i="4" s="1"/>
  <c r="S578" i="4"/>
  <c r="T577" i="4"/>
  <c r="AH12" i="5"/>
  <c r="AR23" i="4"/>
  <c r="S267" i="4"/>
  <c r="T266" i="4"/>
  <c r="U266" i="4"/>
  <c r="V266" i="4" s="1"/>
  <c r="AI547" i="4" s="1"/>
  <c r="D12" i="5"/>
  <c r="T328" i="4"/>
  <c r="S329" i="4"/>
  <c r="U328" i="4"/>
  <c r="V328" i="4" s="1"/>
  <c r="AI609" i="4" s="1"/>
  <c r="U918" i="4"/>
  <c r="V918" i="4" s="1"/>
  <c r="AI1199" i="4" s="1"/>
  <c r="S919" i="4"/>
  <c r="T918" i="4"/>
  <c r="T793" i="4"/>
  <c r="U793" i="4"/>
  <c r="V793" i="4" s="1"/>
  <c r="AI1074" i="4" s="1"/>
  <c r="S794" i="4"/>
  <c r="T700" i="4"/>
  <c r="U700" i="4"/>
  <c r="V700" i="4"/>
  <c r="AI981" i="4" s="1"/>
  <c r="S701" i="4"/>
  <c r="AI57" i="4"/>
  <c r="AJ57" i="4"/>
  <c r="T825" i="4"/>
  <c r="U825" i="4"/>
  <c r="V825" i="4" s="1"/>
  <c r="AI1106" i="4" s="1"/>
  <c r="S826" i="4"/>
  <c r="S144" i="4"/>
  <c r="T143" i="4"/>
  <c r="U143" i="4"/>
  <c r="V143" i="4" s="1"/>
  <c r="AI424" i="4" s="1"/>
  <c r="T484" i="4"/>
  <c r="U484" i="4"/>
  <c r="V484" i="4" s="1"/>
  <c r="AI765" i="4" s="1"/>
  <c r="S485" i="4"/>
  <c r="T514" i="4"/>
  <c r="U514" i="4"/>
  <c r="V514" i="4"/>
  <c r="AI795" i="4" s="1"/>
  <c r="S515" i="4"/>
  <c r="AH54" i="5"/>
  <c r="M19" i="19" l="1"/>
  <c r="N19" i="19"/>
  <c r="L18" i="19"/>
  <c r="M18" i="19" s="1"/>
  <c r="M19" i="18"/>
  <c r="N19" i="18"/>
  <c r="L18" i="18"/>
  <c r="M18" i="18" s="1"/>
  <c r="L19" i="15"/>
  <c r="N19" i="14"/>
  <c r="L19" i="13"/>
  <c r="L19" i="11"/>
  <c r="L19" i="10"/>
  <c r="L19" i="12"/>
  <c r="L19" i="8"/>
  <c r="L19" i="9"/>
  <c r="J19" i="7"/>
  <c r="T1043" i="4"/>
  <c r="U1043" i="4"/>
  <c r="V1043" i="4" s="1"/>
  <c r="AI1324" i="4" s="1"/>
  <c r="S1044" i="4"/>
  <c r="U763" i="4"/>
  <c r="V763" i="4" s="1"/>
  <c r="AI1044" i="4" s="1"/>
  <c r="S764" i="4"/>
  <c r="T763" i="4"/>
  <c r="U20" i="4"/>
  <c r="V20" i="4"/>
  <c r="AI301" i="4" s="1"/>
  <c r="T20" i="4"/>
  <c r="S21" i="4"/>
  <c r="U856" i="4"/>
  <c r="V856" i="4" s="1"/>
  <c r="AI1137" i="4" s="1"/>
  <c r="S857" i="4"/>
  <c r="T856" i="4"/>
  <c r="T360" i="4"/>
  <c r="U360" i="4"/>
  <c r="V360" i="4" s="1"/>
  <c r="AI641" i="4" s="1"/>
  <c r="S361" i="4"/>
  <c r="AJ12" i="5"/>
  <c r="AF19" i="4"/>
  <c r="AE20" i="4"/>
  <c r="AG19" i="4"/>
  <c r="AJ54" i="5"/>
  <c r="S145" i="4"/>
  <c r="T144" i="4"/>
  <c r="U144" i="4"/>
  <c r="V144" i="4" s="1"/>
  <c r="AI425" i="4" s="1"/>
  <c r="U329" i="4"/>
  <c r="V329" i="4" s="1"/>
  <c r="AI610" i="4" s="1"/>
  <c r="S330" i="4"/>
  <c r="T329" i="4"/>
  <c r="S268" i="4"/>
  <c r="T267" i="4"/>
  <c r="U267" i="4"/>
  <c r="V267" i="4" s="1"/>
  <c r="AI548" i="4" s="1"/>
  <c r="T671" i="4"/>
  <c r="U671" i="4"/>
  <c r="V671" i="4" s="1"/>
  <c r="AI952" i="4" s="1"/>
  <c r="S672" i="4"/>
  <c r="AI58" i="4"/>
  <c r="AJ58" i="4"/>
  <c r="T1011" i="4"/>
  <c r="U1011" i="4"/>
  <c r="V1011" i="4" s="1"/>
  <c r="AI1292" i="4" s="1"/>
  <c r="S1012" i="4"/>
  <c r="T578" i="4"/>
  <c r="U578" i="4"/>
  <c r="V578" i="4" s="1"/>
  <c r="AI859" i="4" s="1"/>
  <c r="S579" i="4"/>
  <c r="T392" i="4"/>
  <c r="U392" i="4"/>
  <c r="V392" i="4" s="1"/>
  <c r="AI673" i="4" s="1"/>
  <c r="S393" i="4"/>
  <c r="U75" i="5"/>
  <c r="F33" i="5"/>
  <c r="T207" i="4"/>
  <c r="U207" i="4"/>
  <c r="V207" i="4" s="1"/>
  <c r="AI488" i="4" s="1"/>
  <c r="S208" i="4"/>
  <c r="U12" i="5"/>
  <c r="U33" i="5"/>
  <c r="T826" i="4"/>
  <c r="U826" i="4"/>
  <c r="V826" i="4" s="1"/>
  <c r="AI1107" i="4" s="1"/>
  <c r="S827" i="4"/>
  <c r="U422" i="4"/>
  <c r="V422" i="4" s="1"/>
  <c r="AI703" i="4" s="1"/>
  <c r="S423" i="4"/>
  <c r="T422" i="4"/>
  <c r="AM25" i="4"/>
  <c r="AL26" i="4"/>
  <c r="T733" i="4"/>
  <c r="U733" i="4"/>
  <c r="V733" i="4" s="1"/>
  <c r="AI1014" i="4" s="1"/>
  <c r="S734" i="4"/>
  <c r="H19" i="6"/>
  <c r="AJ75" i="5"/>
  <c r="U82" i="4"/>
  <c r="V82" i="4"/>
  <c r="AI363" i="4" s="1"/>
  <c r="T82" i="4"/>
  <c r="S83" i="4"/>
  <c r="S238" i="4"/>
  <c r="T237" i="4"/>
  <c r="U237" i="4"/>
  <c r="V237" i="4" s="1"/>
  <c r="AI518" i="4" s="1"/>
  <c r="AR24" i="4"/>
  <c r="F12" i="5"/>
  <c r="F75" i="5"/>
  <c r="V546" i="4"/>
  <c r="AI827" i="4" s="1"/>
  <c r="S547" i="4"/>
  <c r="T546" i="4"/>
  <c r="U546" i="4"/>
  <c r="T608" i="4"/>
  <c r="U608" i="4"/>
  <c r="V608" i="4" s="1"/>
  <c r="AI889" i="4" s="1"/>
  <c r="S609" i="4"/>
  <c r="T701" i="4"/>
  <c r="U701" i="4"/>
  <c r="V701" i="4" s="1"/>
  <c r="AI982" i="4" s="1"/>
  <c r="S702" i="4"/>
  <c r="T485" i="4"/>
  <c r="U485" i="4"/>
  <c r="V485" i="4" s="1"/>
  <c r="AI766" i="4" s="1"/>
  <c r="S486" i="4"/>
  <c r="T919" i="4"/>
  <c r="U919" i="4"/>
  <c r="V919" i="4"/>
  <c r="AI1200" i="4" s="1"/>
  <c r="S920" i="4"/>
  <c r="T113" i="4"/>
  <c r="U113" i="4"/>
  <c r="V113" i="4" s="1"/>
  <c r="AI394" i="4" s="1"/>
  <c r="S114" i="4"/>
  <c r="T949" i="4"/>
  <c r="U949" i="4"/>
  <c r="V949" i="4" s="1"/>
  <c r="AI1230" i="4" s="1"/>
  <c r="S950" i="4"/>
  <c r="F54" i="5"/>
  <c r="T981" i="4"/>
  <c r="U981" i="4"/>
  <c r="V981" i="4" s="1"/>
  <c r="AI1262" i="4" s="1"/>
  <c r="S982" i="4"/>
  <c r="T887" i="4"/>
  <c r="U887" i="4"/>
  <c r="V887" i="4"/>
  <c r="AI1168" i="4" s="1"/>
  <c r="S888" i="4"/>
  <c r="S1105" i="4"/>
  <c r="T1104" i="4"/>
  <c r="U1104" i="4"/>
  <c r="V1104" i="4" s="1"/>
  <c r="AI1385" i="4" s="1"/>
  <c r="T515" i="4"/>
  <c r="S516" i="4"/>
  <c r="U515" i="4"/>
  <c r="V515" i="4" s="1"/>
  <c r="AI796" i="4" s="1"/>
  <c r="S177" i="4"/>
  <c r="T176" i="4"/>
  <c r="U176" i="4"/>
  <c r="V176" i="4" s="1"/>
  <c r="AI457" i="4" s="1"/>
  <c r="T1073" i="4"/>
  <c r="U1073" i="4"/>
  <c r="V1073" i="4" s="1"/>
  <c r="AI1354" i="4" s="1"/>
  <c r="S1074" i="4"/>
  <c r="T298" i="4"/>
  <c r="U298" i="4"/>
  <c r="V298" i="4" s="1"/>
  <c r="AI579" i="4" s="1"/>
  <c r="S299" i="4"/>
  <c r="AJ33" i="5"/>
  <c r="T794" i="4"/>
  <c r="U794" i="4"/>
  <c r="V794" i="4" s="1"/>
  <c r="AI1075" i="4" s="1"/>
  <c r="S795" i="4"/>
  <c r="U54" i="5"/>
  <c r="T642" i="4"/>
  <c r="V642" i="4"/>
  <c r="AI923" i="4" s="1"/>
  <c r="S643" i="4"/>
  <c r="U642" i="4"/>
  <c r="S455" i="4"/>
  <c r="T454" i="4"/>
  <c r="U454" i="4"/>
  <c r="V454" i="4" s="1"/>
  <c r="AI735" i="4" s="1"/>
  <c r="T55" i="4"/>
  <c r="U55" i="4"/>
  <c r="V55" i="4" s="1"/>
  <c r="AI336" i="4" s="1"/>
  <c r="S56" i="4"/>
  <c r="O19" i="19" l="1"/>
  <c r="B26" i="19"/>
  <c r="N18" i="19"/>
  <c r="O18" i="19" s="1"/>
  <c r="O19" i="18"/>
  <c r="B26" i="18"/>
  <c r="N18" i="18"/>
  <c r="N19" i="15"/>
  <c r="B26" i="14"/>
  <c r="N19" i="10"/>
  <c r="N19" i="11"/>
  <c r="N19" i="12"/>
  <c r="N19" i="13"/>
  <c r="N19" i="9"/>
  <c r="N19" i="8"/>
  <c r="L19" i="7"/>
  <c r="S362" i="4"/>
  <c r="T361" i="4"/>
  <c r="U361" i="4"/>
  <c r="V361" i="4" s="1"/>
  <c r="AI642" i="4" s="1"/>
  <c r="T764" i="4"/>
  <c r="U764" i="4"/>
  <c r="V764" i="4"/>
  <c r="AI1045" i="4" s="1"/>
  <c r="S765" i="4"/>
  <c r="T857" i="4"/>
  <c r="U857" i="4"/>
  <c r="V857" i="4" s="1"/>
  <c r="AI1138" i="4" s="1"/>
  <c r="S858" i="4"/>
  <c r="T1044" i="4"/>
  <c r="U1044" i="4"/>
  <c r="V1044" i="4"/>
  <c r="AI1325" i="4" s="1"/>
  <c r="S1045" i="4"/>
  <c r="U21" i="4"/>
  <c r="V21" i="4" s="1"/>
  <c r="AI302" i="4" s="1"/>
  <c r="T21" i="4"/>
  <c r="S22" i="4"/>
  <c r="T516" i="4"/>
  <c r="U516" i="4"/>
  <c r="V516" i="4" s="1"/>
  <c r="AI797" i="4" s="1"/>
  <c r="S517" i="4"/>
  <c r="H54" i="5"/>
  <c r="S487" i="4"/>
  <c r="T486" i="4"/>
  <c r="U486" i="4"/>
  <c r="V486" i="4" s="1"/>
  <c r="AI767" i="4" s="1"/>
  <c r="T547" i="4"/>
  <c r="S548" i="4"/>
  <c r="U547" i="4"/>
  <c r="V547" i="4" s="1"/>
  <c r="AI828" i="4" s="1"/>
  <c r="H12" i="5"/>
  <c r="AM26" i="4"/>
  <c r="AL27" i="4"/>
  <c r="T145" i="4"/>
  <c r="U145" i="4"/>
  <c r="V145" i="4" s="1"/>
  <c r="AI426" i="4" s="1"/>
  <c r="S146" i="4"/>
  <c r="T299" i="4"/>
  <c r="S300" i="4"/>
  <c r="U299" i="4"/>
  <c r="V299" i="4" s="1"/>
  <c r="AI580" i="4" s="1"/>
  <c r="V795" i="4"/>
  <c r="AI1076" i="4" s="1"/>
  <c r="S796" i="4"/>
  <c r="T795" i="4"/>
  <c r="U795" i="4"/>
  <c r="T888" i="4"/>
  <c r="U888" i="4"/>
  <c r="V888" i="4" s="1"/>
  <c r="AI1169" i="4" s="1"/>
  <c r="S889" i="4"/>
  <c r="J19" i="6"/>
  <c r="S394" i="4"/>
  <c r="T393" i="4"/>
  <c r="U393" i="4"/>
  <c r="V393" i="4" s="1"/>
  <c r="AI674" i="4" s="1"/>
  <c r="AL54" i="5"/>
  <c r="S951" i="4"/>
  <c r="T950" i="4"/>
  <c r="U950" i="4"/>
  <c r="V950" i="4" s="1"/>
  <c r="AI1231" i="4" s="1"/>
  <c r="AR25" i="4"/>
  <c r="S828" i="4"/>
  <c r="T827" i="4"/>
  <c r="U827" i="4"/>
  <c r="V827" i="4" s="1"/>
  <c r="AI1108" i="4" s="1"/>
  <c r="T208" i="4"/>
  <c r="U208" i="4"/>
  <c r="V208" i="4" s="1"/>
  <c r="AI489" i="4" s="1"/>
  <c r="S209" i="4"/>
  <c r="S331" i="4"/>
  <c r="U330" i="4"/>
  <c r="V330" i="4" s="1"/>
  <c r="AI611" i="4" s="1"/>
  <c r="T330" i="4"/>
  <c r="S1106" i="4"/>
  <c r="T1105" i="4"/>
  <c r="U1105" i="4"/>
  <c r="V1105" i="4" s="1"/>
  <c r="AI1386" i="4" s="1"/>
  <c r="U643" i="4"/>
  <c r="S644" i="4"/>
  <c r="V643" i="4"/>
  <c r="AI924" i="4" s="1"/>
  <c r="T643" i="4"/>
  <c r="H75" i="5"/>
  <c r="W33" i="5"/>
  <c r="H33" i="5"/>
  <c r="AE21" i="4"/>
  <c r="AG20" i="4"/>
  <c r="AF20" i="4"/>
  <c r="U702" i="4"/>
  <c r="V702" i="4" s="1"/>
  <c r="AI983" i="4" s="1"/>
  <c r="S703" i="4"/>
  <c r="T702" i="4"/>
  <c r="S239" i="4"/>
  <c r="T238" i="4"/>
  <c r="U238" i="4"/>
  <c r="V238" i="4" s="1"/>
  <c r="AI519" i="4" s="1"/>
  <c r="AI59" i="4"/>
  <c r="AJ59" i="4"/>
  <c r="W54" i="5"/>
  <c r="T177" i="4"/>
  <c r="U177" i="4"/>
  <c r="V177" i="4" s="1"/>
  <c r="AI458" i="4" s="1"/>
  <c r="S178" i="4"/>
  <c r="V982" i="4"/>
  <c r="AI1263" i="4" s="1"/>
  <c r="S983" i="4"/>
  <c r="T982" i="4"/>
  <c r="U982" i="4"/>
  <c r="S84" i="4"/>
  <c r="T83" i="4"/>
  <c r="U83" i="4"/>
  <c r="V83" i="4" s="1"/>
  <c r="AI364" i="4" s="1"/>
  <c r="S735" i="4"/>
  <c r="T734" i="4"/>
  <c r="U734" i="4"/>
  <c r="V734" i="4" s="1"/>
  <c r="AI1015" i="4" s="1"/>
  <c r="W75" i="5"/>
  <c r="T579" i="4"/>
  <c r="U579" i="4"/>
  <c r="V579" i="4" s="1"/>
  <c r="AI860" i="4" s="1"/>
  <c r="S580" i="4"/>
  <c r="S1013" i="4"/>
  <c r="T1012" i="4"/>
  <c r="U1012" i="4"/>
  <c r="V1012" i="4" s="1"/>
  <c r="AI1293" i="4" s="1"/>
  <c r="T672" i="4"/>
  <c r="U672" i="4"/>
  <c r="V672" i="4"/>
  <c r="AI953" i="4" s="1"/>
  <c r="S673" i="4"/>
  <c r="AL12" i="5"/>
  <c r="AL33" i="5"/>
  <c r="T455" i="4"/>
  <c r="U455" i="4"/>
  <c r="V455" i="4"/>
  <c r="AI736" i="4" s="1"/>
  <c r="S456" i="4"/>
  <c r="U1074" i="4"/>
  <c r="V1074" i="4"/>
  <c r="AI1355" i="4" s="1"/>
  <c r="S1075" i="4"/>
  <c r="T1074" i="4"/>
  <c r="T114" i="4"/>
  <c r="U114" i="4"/>
  <c r="V114" i="4"/>
  <c r="AI395" i="4" s="1"/>
  <c r="S115" i="4"/>
  <c r="U609" i="4"/>
  <c r="V609" i="4"/>
  <c r="AI890" i="4" s="1"/>
  <c r="S610" i="4"/>
  <c r="T609" i="4"/>
  <c r="T56" i="4"/>
  <c r="U56" i="4"/>
  <c r="V56" i="4"/>
  <c r="AI337" i="4" s="1"/>
  <c r="S57" i="4"/>
  <c r="T920" i="4"/>
  <c r="U920" i="4"/>
  <c r="V920" i="4"/>
  <c r="AI1201" i="4" s="1"/>
  <c r="S921" i="4"/>
  <c r="T423" i="4"/>
  <c r="S424" i="4"/>
  <c r="U423" i="4"/>
  <c r="V423" i="4" s="1"/>
  <c r="AI704" i="4" s="1"/>
  <c r="AL75" i="5"/>
  <c r="W12" i="5"/>
  <c r="S269" i="4"/>
  <c r="T268" i="4"/>
  <c r="U268" i="4"/>
  <c r="V268" i="4" s="1"/>
  <c r="AI549" i="4" s="1"/>
  <c r="C26" i="19" l="1"/>
  <c r="D26" i="19"/>
  <c r="B25" i="19"/>
  <c r="C25" i="19" s="1"/>
  <c r="O18" i="18"/>
  <c r="C26" i="18"/>
  <c r="D26" i="18"/>
  <c r="B25" i="18"/>
  <c r="C25" i="18" s="1"/>
  <c r="D26" i="14"/>
  <c r="B26" i="15"/>
  <c r="B26" i="12"/>
  <c r="B26" i="11"/>
  <c r="B26" i="13"/>
  <c r="B26" i="10"/>
  <c r="B26" i="8"/>
  <c r="B26" i="9"/>
  <c r="N19" i="7"/>
  <c r="T765" i="4"/>
  <c r="S766" i="4"/>
  <c r="U765" i="4"/>
  <c r="V765" i="4" s="1"/>
  <c r="AI1046" i="4" s="1"/>
  <c r="T1045" i="4"/>
  <c r="U1045" i="4"/>
  <c r="V1045" i="4"/>
  <c r="AI1326" i="4" s="1"/>
  <c r="S1046" i="4"/>
  <c r="U22" i="4"/>
  <c r="V22" i="4" s="1"/>
  <c r="AI303" i="4" s="1"/>
  <c r="T22" i="4"/>
  <c r="S23" i="4"/>
  <c r="T858" i="4"/>
  <c r="U858" i="4"/>
  <c r="V858" i="4"/>
  <c r="AI1139" i="4" s="1"/>
  <c r="S859" i="4"/>
  <c r="V362" i="4"/>
  <c r="AI643" i="4" s="1"/>
  <c r="S363" i="4"/>
  <c r="T362" i="4"/>
  <c r="U362" i="4"/>
  <c r="T673" i="4"/>
  <c r="U673" i="4"/>
  <c r="V673" i="4"/>
  <c r="AI954" i="4" s="1"/>
  <c r="S674" i="4"/>
  <c r="S270" i="4"/>
  <c r="T269" i="4"/>
  <c r="U269" i="4"/>
  <c r="V269" i="4" s="1"/>
  <c r="AI550" i="4" s="1"/>
  <c r="AN75" i="5"/>
  <c r="T735" i="4"/>
  <c r="U735" i="4"/>
  <c r="V735" i="4" s="1"/>
  <c r="AI1016" i="4" s="1"/>
  <c r="S736" i="4"/>
  <c r="Y54" i="5"/>
  <c r="T239" i="4"/>
  <c r="U239" i="4"/>
  <c r="V239" i="4" s="1"/>
  <c r="AI520" i="4" s="1"/>
  <c r="S240" i="4"/>
  <c r="J33" i="5"/>
  <c r="T828" i="4"/>
  <c r="U828" i="4"/>
  <c r="V828" i="4" s="1"/>
  <c r="AI1109" i="4" s="1"/>
  <c r="S829" i="4"/>
  <c r="T889" i="4"/>
  <c r="U889" i="4"/>
  <c r="V889" i="4" s="1"/>
  <c r="AI1170" i="4" s="1"/>
  <c r="S890" i="4"/>
  <c r="T300" i="4"/>
  <c r="U300" i="4"/>
  <c r="V300" i="4" s="1"/>
  <c r="AI581" i="4" s="1"/>
  <c r="S301" i="4"/>
  <c r="T57" i="4"/>
  <c r="U57" i="4"/>
  <c r="V57" i="4" s="1"/>
  <c r="AI338" i="4" s="1"/>
  <c r="S58" i="4"/>
  <c r="U115" i="4"/>
  <c r="V115" i="4"/>
  <c r="AI396" i="4" s="1"/>
  <c r="S116" i="4"/>
  <c r="T115" i="4"/>
  <c r="T456" i="4"/>
  <c r="U456" i="4"/>
  <c r="V456" i="4" s="1"/>
  <c r="AI737" i="4" s="1"/>
  <c r="S457" i="4"/>
  <c r="T983" i="4"/>
  <c r="U983" i="4"/>
  <c r="V983" i="4" s="1"/>
  <c r="AI1264" i="4" s="1"/>
  <c r="S984" i="4"/>
  <c r="AI60" i="4"/>
  <c r="AJ60" i="4"/>
  <c r="U209" i="4"/>
  <c r="V209" i="4" s="1"/>
  <c r="AI490" i="4" s="1"/>
  <c r="S210" i="4"/>
  <c r="T209" i="4"/>
  <c r="AM27" i="4"/>
  <c r="AL28" i="4"/>
  <c r="J54" i="5"/>
  <c r="U331" i="4"/>
  <c r="V331" i="4" s="1"/>
  <c r="AI612" i="4" s="1"/>
  <c r="S332" i="4"/>
  <c r="T331" i="4"/>
  <c r="T548" i="4"/>
  <c r="S549" i="4"/>
  <c r="U548" i="4"/>
  <c r="V548" i="4"/>
  <c r="AI829" i="4" s="1"/>
  <c r="T610" i="4"/>
  <c r="U610" i="4"/>
  <c r="V610" i="4" s="1"/>
  <c r="AI891" i="4" s="1"/>
  <c r="S611" i="4"/>
  <c r="T703" i="4"/>
  <c r="U703" i="4"/>
  <c r="V703" i="4" s="1"/>
  <c r="AI984" i="4" s="1"/>
  <c r="S704" i="4"/>
  <c r="T424" i="4"/>
  <c r="U424" i="4"/>
  <c r="V424" i="4" s="1"/>
  <c r="AI705" i="4" s="1"/>
  <c r="S425" i="4"/>
  <c r="AN12" i="5"/>
  <c r="AE22" i="4"/>
  <c r="AF21" i="4"/>
  <c r="AG21" i="4"/>
  <c r="T951" i="4"/>
  <c r="S952" i="4"/>
  <c r="U951" i="4"/>
  <c r="V951" i="4" s="1"/>
  <c r="AI1232" i="4" s="1"/>
  <c r="T517" i="4"/>
  <c r="U517" i="4"/>
  <c r="V517" i="4" s="1"/>
  <c r="AI798" i="4" s="1"/>
  <c r="S518" i="4"/>
  <c r="Y12" i="5"/>
  <c r="T1013" i="4"/>
  <c r="U1013" i="4"/>
  <c r="V1013" i="4" s="1"/>
  <c r="AI1294" i="4" s="1"/>
  <c r="S1014" i="4"/>
  <c r="Y75" i="5"/>
  <c r="S85" i="4"/>
  <c r="U84" i="4"/>
  <c r="V84" i="4" s="1"/>
  <c r="AI365" i="4" s="1"/>
  <c r="T84" i="4"/>
  <c r="T178" i="4"/>
  <c r="U178" i="4"/>
  <c r="V178" i="4" s="1"/>
  <c r="AI459" i="4" s="1"/>
  <c r="S179" i="4"/>
  <c r="Y33" i="5"/>
  <c r="T1106" i="4"/>
  <c r="U1106" i="4"/>
  <c r="V1106" i="4" s="1"/>
  <c r="AI1387" i="4" s="1"/>
  <c r="S1107" i="4"/>
  <c r="L19" i="6"/>
  <c r="T921" i="4"/>
  <c r="U921" i="4"/>
  <c r="V921" i="4" s="1"/>
  <c r="AI1202" i="4" s="1"/>
  <c r="S922" i="4"/>
  <c r="AN54" i="5"/>
  <c r="T796" i="4"/>
  <c r="U796" i="4"/>
  <c r="V796" i="4" s="1"/>
  <c r="AI1077" i="4" s="1"/>
  <c r="S797" i="4"/>
  <c r="T1075" i="4"/>
  <c r="U1075" i="4"/>
  <c r="V1075" i="4" s="1"/>
  <c r="AI1356" i="4" s="1"/>
  <c r="S1076" i="4"/>
  <c r="J75" i="5"/>
  <c r="AR26" i="4"/>
  <c r="T394" i="4"/>
  <c r="U394" i="4"/>
  <c r="V394" i="4" s="1"/>
  <c r="AI675" i="4" s="1"/>
  <c r="S395" i="4"/>
  <c r="J12" i="5"/>
  <c r="T487" i="4"/>
  <c r="U487" i="4"/>
  <c r="V487" i="4" s="1"/>
  <c r="AI768" i="4" s="1"/>
  <c r="S488" i="4"/>
  <c r="AN33" i="5"/>
  <c r="T580" i="4"/>
  <c r="U580" i="4"/>
  <c r="V580" i="4" s="1"/>
  <c r="AI861" i="4" s="1"/>
  <c r="S581" i="4"/>
  <c r="T644" i="4"/>
  <c r="U644" i="4"/>
  <c r="V644" i="4" s="1"/>
  <c r="AI925" i="4" s="1"/>
  <c r="S645" i="4"/>
  <c r="T146" i="4"/>
  <c r="U146" i="4"/>
  <c r="V146" i="4" s="1"/>
  <c r="AI427" i="4" s="1"/>
  <c r="S147" i="4"/>
  <c r="F26" i="19" l="1"/>
  <c r="D25" i="19"/>
  <c r="E25" i="19" s="1"/>
  <c r="E26" i="19"/>
  <c r="F26" i="18"/>
  <c r="D25" i="18"/>
  <c r="E25" i="18" s="1"/>
  <c r="E26" i="18"/>
  <c r="D26" i="15"/>
  <c r="F26" i="14"/>
  <c r="D26" i="10"/>
  <c r="D26" i="13"/>
  <c r="D26" i="11"/>
  <c r="D26" i="12"/>
  <c r="D26" i="9"/>
  <c r="D26" i="8"/>
  <c r="B26" i="7"/>
  <c r="U859" i="4"/>
  <c r="V859" i="4" s="1"/>
  <c r="AI1140" i="4" s="1"/>
  <c r="S860" i="4"/>
  <c r="T859" i="4"/>
  <c r="T1046" i="4"/>
  <c r="U1046" i="4"/>
  <c r="V1046" i="4" s="1"/>
  <c r="AI1327" i="4" s="1"/>
  <c r="S1047" i="4"/>
  <c r="U23" i="4"/>
  <c r="V23" i="4"/>
  <c r="AI304" i="4" s="1"/>
  <c r="T23" i="4"/>
  <c r="S24" i="4"/>
  <c r="U766" i="4"/>
  <c r="V766" i="4" s="1"/>
  <c r="AI1047" i="4" s="1"/>
  <c r="S767" i="4"/>
  <c r="T766" i="4"/>
  <c r="T363" i="4"/>
  <c r="U363" i="4"/>
  <c r="V363" i="4" s="1"/>
  <c r="AI644" i="4" s="1"/>
  <c r="S364" i="4"/>
  <c r="AA75" i="5"/>
  <c r="T645" i="4"/>
  <c r="U645" i="4"/>
  <c r="V645" i="4" s="1"/>
  <c r="AI926" i="4" s="1"/>
  <c r="S646" i="4"/>
  <c r="T488" i="4"/>
  <c r="U488" i="4"/>
  <c r="V488" i="4" s="1"/>
  <c r="AI769" i="4" s="1"/>
  <c r="S489" i="4"/>
  <c r="L75" i="5"/>
  <c r="T1014" i="4"/>
  <c r="U1014" i="4"/>
  <c r="V1014" i="4"/>
  <c r="AI1295" i="4" s="1"/>
  <c r="S1015" i="4"/>
  <c r="AA12" i="5"/>
  <c r="AF22" i="4"/>
  <c r="AG22" i="4"/>
  <c r="AE23" i="4"/>
  <c r="T890" i="4"/>
  <c r="U890" i="4"/>
  <c r="V890" i="4" s="1"/>
  <c r="AI1171" i="4" s="1"/>
  <c r="S891" i="4"/>
  <c r="AA33" i="5"/>
  <c r="S426" i="4"/>
  <c r="T425" i="4"/>
  <c r="U425" i="4"/>
  <c r="V425" i="4" s="1"/>
  <c r="AI706" i="4" s="1"/>
  <c r="U457" i="4"/>
  <c r="V457" i="4" s="1"/>
  <c r="AI738" i="4" s="1"/>
  <c r="S458" i="4"/>
  <c r="T457" i="4"/>
  <c r="T58" i="4"/>
  <c r="U58" i="4"/>
  <c r="V58" i="4" s="1"/>
  <c r="AI339" i="4" s="1"/>
  <c r="S59" i="4"/>
  <c r="T240" i="4"/>
  <c r="U240" i="4"/>
  <c r="V240" i="4" s="1"/>
  <c r="AI521" i="4" s="1"/>
  <c r="S241" i="4"/>
  <c r="T736" i="4"/>
  <c r="S737" i="4"/>
  <c r="U736" i="4"/>
  <c r="V736" i="4" s="1"/>
  <c r="AI1017" i="4" s="1"/>
  <c r="T611" i="4"/>
  <c r="S612" i="4"/>
  <c r="U611" i="4"/>
  <c r="V611" i="4"/>
  <c r="AI892" i="4" s="1"/>
  <c r="AM28" i="4"/>
  <c r="AL29" i="4"/>
  <c r="U1107" i="4"/>
  <c r="V1107" i="4" s="1"/>
  <c r="AI1388" i="4" s="1"/>
  <c r="T1107" i="4"/>
  <c r="S1108" i="4"/>
  <c r="T332" i="4"/>
  <c r="U332" i="4"/>
  <c r="V332" i="4" s="1"/>
  <c r="AI613" i="4" s="1"/>
  <c r="S333" i="4"/>
  <c r="S271" i="4"/>
  <c r="T270" i="4"/>
  <c r="U270" i="4"/>
  <c r="V270" i="4" s="1"/>
  <c r="AI551" i="4" s="1"/>
  <c r="S1077" i="4"/>
  <c r="T1076" i="4"/>
  <c r="U1076" i="4"/>
  <c r="V1076" i="4" s="1"/>
  <c r="AI1357" i="4" s="1"/>
  <c r="T797" i="4"/>
  <c r="U797" i="4"/>
  <c r="V797" i="4" s="1"/>
  <c r="AI1078" i="4" s="1"/>
  <c r="S798" i="4"/>
  <c r="T395" i="4"/>
  <c r="S396" i="4"/>
  <c r="U395" i="4"/>
  <c r="V395" i="4" s="1"/>
  <c r="AI676" i="4" s="1"/>
  <c r="AR27" i="4"/>
  <c r="T922" i="4"/>
  <c r="U922" i="4"/>
  <c r="V922" i="4"/>
  <c r="AI1203" i="4" s="1"/>
  <c r="S923" i="4"/>
  <c r="T85" i="4"/>
  <c r="V85" i="4"/>
  <c r="AI366" i="4" s="1"/>
  <c r="S86" i="4"/>
  <c r="U85" i="4"/>
  <c r="T704" i="4"/>
  <c r="U704" i="4"/>
  <c r="V704" i="4" s="1"/>
  <c r="AI985" i="4" s="1"/>
  <c r="S705" i="4"/>
  <c r="U549" i="4"/>
  <c r="V549" i="4" s="1"/>
  <c r="AI830" i="4" s="1"/>
  <c r="S550" i="4"/>
  <c r="T549" i="4"/>
  <c r="L54" i="5"/>
  <c r="T984" i="4"/>
  <c r="S985" i="4"/>
  <c r="U984" i="4"/>
  <c r="V984" i="4" s="1"/>
  <c r="AI1265" i="4" s="1"/>
  <c r="T301" i="4"/>
  <c r="U301" i="4"/>
  <c r="V301" i="4" s="1"/>
  <c r="AI582" i="4" s="1"/>
  <c r="S302" i="4"/>
  <c r="AP54" i="5"/>
  <c r="L12" i="5"/>
  <c r="S180" i="4"/>
  <c r="T179" i="4"/>
  <c r="U179" i="4"/>
  <c r="V179" i="4" s="1"/>
  <c r="AI460" i="4" s="1"/>
  <c r="AP12" i="5"/>
  <c r="V116" i="4"/>
  <c r="AI397" i="4" s="1"/>
  <c r="S117" i="4"/>
  <c r="T116" i="4"/>
  <c r="U116" i="4"/>
  <c r="T674" i="4"/>
  <c r="U674" i="4"/>
  <c r="V674" i="4" s="1"/>
  <c r="AI955" i="4" s="1"/>
  <c r="S675" i="4"/>
  <c r="T952" i="4"/>
  <c r="S953" i="4"/>
  <c r="U952" i="4"/>
  <c r="V952" i="4" s="1"/>
  <c r="AI1233" i="4" s="1"/>
  <c r="L33" i="5"/>
  <c r="AA54" i="5"/>
  <c r="AP33" i="5"/>
  <c r="N19" i="6"/>
  <c r="U147" i="4"/>
  <c r="V147" i="4" s="1"/>
  <c r="AI428" i="4" s="1"/>
  <c r="S148" i="4"/>
  <c r="T147" i="4"/>
  <c r="T581" i="4"/>
  <c r="U581" i="4"/>
  <c r="V581" i="4" s="1"/>
  <c r="AI862" i="4" s="1"/>
  <c r="S582" i="4"/>
  <c r="V518" i="4"/>
  <c r="AI799" i="4" s="1"/>
  <c r="S519" i="4"/>
  <c r="T518" i="4"/>
  <c r="U518" i="4"/>
  <c r="AI61" i="4"/>
  <c r="AJ61" i="4"/>
  <c r="S211" i="4"/>
  <c r="T210" i="4"/>
  <c r="U210" i="4"/>
  <c r="V210" i="4" s="1"/>
  <c r="AI491" i="4" s="1"/>
  <c r="T829" i="4"/>
  <c r="U829" i="4"/>
  <c r="V829" i="4" s="1"/>
  <c r="AI1110" i="4" s="1"/>
  <c r="S830" i="4"/>
  <c r="AP75" i="5"/>
  <c r="H26" i="19" l="1"/>
  <c r="F25" i="19"/>
  <c r="G25" i="19" s="1"/>
  <c r="G26" i="19"/>
  <c r="H26" i="18"/>
  <c r="F25" i="18"/>
  <c r="G25" i="18" s="1"/>
  <c r="G26" i="18"/>
  <c r="F26" i="15"/>
  <c r="H26" i="14"/>
  <c r="F26" i="11"/>
  <c r="F26" i="13"/>
  <c r="F26" i="12"/>
  <c r="F26" i="10"/>
  <c r="F26" i="8"/>
  <c r="F26" i="9"/>
  <c r="D26" i="7"/>
  <c r="V1047" i="4"/>
  <c r="AI1328" i="4" s="1"/>
  <c r="S1048" i="4"/>
  <c r="U1047" i="4"/>
  <c r="T1047" i="4"/>
  <c r="V767" i="4"/>
  <c r="AI1048" i="4" s="1"/>
  <c r="S768" i="4"/>
  <c r="T767" i="4"/>
  <c r="U767" i="4"/>
  <c r="T24" i="4"/>
  <c r="U24" i="4"/>
  <c r="V24" i="4" s="1"/>
  <c r="AI305" i="4" s="1"/>
  <c r="S25" i="4"/>
  <c r="T860" i="4"/>
  <c r="U860" i="4"/>
  <c r="V860" i="4" s="1"/>
  <c r="AI1141" i="4" s="1"/>
  <c r="S861" i="4"/>
  <c r="U364" i="4"/>
  <c r="V364" i="4" s="1"/>
  <c r="AI645" i="4" s="1"/>
  <c r="S365" i="4"/>
  <c r="T364" i="4"/>
  <c r="N33" i="5"/>
  <c r="AR54" i="5"/>
  <c r="S303" i="4"/>
  <c r="U302" i="4"/>
  <c r="V302" i="4" s="1"/>
  <c r="AI583" i="4" s="1"/>
  <c r="T302" i="4"/>
  <c r="U830" i="4"/>
  <c r="V830" i="4" s="1"/>
  <c r="AI1111" i="4" s="1"/>
  <c r="S831" i="4"/>
  <c r="T830" i="4"/>
  <c r="S181" i="4"/>
  <c r="T180" i="4"/>
  <c r="U180" i="4"/>
  <c r="V180" i="4" s="1"/>
  <c r="AI461" i="4" s="1"/>
  <c r="U985" i="4"/>
  <c r="V985" i="4" s="1"/>
  <c r="AI1266" i="4" s="1"/>
  <c r="S986" i="4"/>
  <c r="T985" i="4"/>
  <c r="AM29" i="4"/>
  <c r="AL30" i="4"/>
  <c r="S892" i="4"/>
  <c r="T891" i="4"/>
  <c r="U891" i="4"/>
  <c r="V891" i="4" s="1"/>
  <c r="AI1172" i="4" s="1"/>
  <c r="AG23" i="4"/>
  <c r="AE24" i="4"/>
  <c r="AF23" i="4"/>
  <c r="AC75" i="5"/>
  <c r="S212" i="4"/>
  <c r="T211" i="4"/>
  <c r="U211" i="4"/>
  <c r="V211" i="4" s="1"/>
  <c r="AI492" i="4" s="1"/>
  <c r="S676" i="4"/>
  <c r="T675" i="4"/>
  <c r="U675" i="4"/>
  <c r="V675" i="4" s="1"/>
  <c r="AI956" i="4" s="1"/>
  <c r="V550" i="4"/>
  <c r="AI831" i="4" s="1"/>
  <c r="S551" i="4"/>
  <c r="T550" i="4"/>
  <c r="U550" i="4"/>
  <c r="U241" i="4"/>
  <c r="V241" i="4" s="1"/>
  <c r="AI522" i="4" s="1"/>
  <c r="S242" i="4"/>
  <c r="T241" i="4"/>
  <c r="S118" i="4"/>
  <c r="T117" i="4"/>
  <c r="U117" i="4"/>
  <c r="V117" i="4"/>
  <c r="AI398" i="4" s="1"/>
  <c r="N12" i="5"/>
  <c r="AR28" i="4"/>
  <c r="S1109" i="4"/>
  <c r="T1108" i="4"/>
  <c r="U1108" i="4"/>
  <c r="V1108" i="4" s="1"/>
  <c r="AI1389" i="4" s="1"/>
  <c r="AI62" i="4"/>
  <c r="AJ62" i="4"/>
  <c r="S87" i="4"/>
  <c r="T86" i="4"/>
  <c r="U86" i="4"/>
  <c r="V86" i="4" s="1"/>
  <c r="AI367" i="4" s="1"/>
  <c r="AC54" i="5"/>
  <c r="T705" i="4"/>
  <c r="U705" i="4"/>
  <c r="V705" i="4" s="1"/>
  <c r="AI986" i="4" s="1"/>
  <c r="S706" i="4"/>
  <c r="T458" i="4"/>
  <c r="U458" i="4"/>
  <c r="V458" i="4" s="1"/>
  <c r="AI739" i="4" s="1"/>
  <c r="S459" i="4"/>
  <c r="U646" i="4"/>
  <c r="V646" i="4" s="1"/>
  <c r="AI927" i="4" s="1"/>
  <c r="S647" i="4"/>
  <c r="T646" i="4"/>
  <c r="T271" i="4"/>
  <c r="U271" i="4"/>
  <c r="V271" i="4" s="1"/>
  <c r="AI552" i="4" s="1"/>
  <c r="S272" i="4"/>
  <c r="S149" i="4"/>
  <c r="T148" i="4"/>
  <c r="U148" i="4"/>
  <c r="V148" i="4" s="1"/>
  <c r="AI429" i="4" s="1"/>
  <c r="U953" i="4"/>
  <c r="V953" i="4" s="1"/>
  <c r="AI1234" i="4" s="1"/>
  <c r="S954" i="4"/>
  <c r="T953" i="4"/>
  <c r="AR12" i="5"/>
  <c r="T1077" i="4"/>
  <c r="U1077" i="4"/>
  <c r="V1077" i="4"/>
  <c r="AI1358" i="4" s="1"/>
  <c r="S1078" i="4"/>
  <c r="U426" i="4"/>
  <c r="V426" i="4" s="1"/>
  <c r="AI707" i="4" s="1"/>
  <c r="S427" i="4"/>
  <c r="T426" i="4"/>
  <c r="AC12" i="5"/>
  <c r="N75" i="5"/>
  <c r="AR33" i="5"/>
  <c r="AR75" i="5"/>
  <c r="T519" i="4"/>
  <c r="U519" i="4"/>
  <c r="V519" i="4"/>
  <c r="AI800" i="4" s="1"/>
  <c r="S520" i="4"/>
  <c r="N54" i="5"/>
  <c r="U798" i="4"/>
  <c r="V798" i="4"/>
  <c r="AI1079" i="4" s="1"/>
  <c r="S799" i="4"/>
  <c r="T798" i="4"/>
  <c r="U333" i="4"/>
  <c r="V333" i="4" s="1"/>
  <c r="AI614" i="4" s="1"/>
  <c r="T333" i="4"/>
  <c r="S334" i="4"/>
  <c r="T612" i="4"/>
  <c r="U612" i="4"/>
  <c r="V612" i="4"/>
  <c r="AI893" i="4" s="1"/>
  <c r="S613" i="4"/>
  <c r="V923" i="4"/>
  <c r="AI1204" i="4" s="1"/>
  <c r="S924" i="4"/>
  <c r="T923" i="4"/>
  <c r="U923" i="4"/>
  <c r="U396" i="4"/>
  <c r="V396" i="4"/>
  <c r="AI677" i="4" s="1"/>
  <c r="S397" i="4"/>
  <c r="T396" i="4"/>
  <c r="U59" i="4"/>
  <c r="V59" i="4" s="1"/>
  <c r="AI340" i="4" s="1"/>
  <c r="T59" i="4"/>
  <c r="S60" i="4"/>
  <c r="AC33" i="5"/>
  <c r="S1016" i="4"/>
  <c r="U1015" i="4"/>
  <c r="V1015" i="4" s="1"/>
  <c r="AI1296" i="4" s="1"/>
  <c r="T1015" i="4"/>
  <c r="V582" i="4"/>
  <c r="AI863" i="4" s="1"/>
  <c r="S583" i="4"/>
  <c r="T582" i="4"/>
  <c r="U582" i="4"/>
  <c r="B26" i="6"/>
  <c r="U737" i="4"/>
  <c r="V737" i="4"/>
  <c r="AI1018" i="4" s="1"/>
  <c r="S738" i="4"/>
  <c r="T737" i="4"/>
  <c r="U489" i="4"/>
  <c r="V489" i="4" s="1"/>
  <c r="AI770" i="4" s="1"/>
  <c r="S490" i="4"/>
  <c r="T489" i="4"/>
  <c r="H25" i="19" l="1"/>
  <c r="I25" i="19" s="1"/>
  <c r="J26" i="19"/>
  <c r="I26" i="19"/>
  <c r="I26" i="18"/>
  <c r="H25" i="18"/>
  <c r="I25" i="18" s="1"/>
  <c r="J26" i="18"/>
  <c r="H26" i="15"/>
  <c r="J26" i="14"/>
  <c r="H26" i="13"/>
  <c r="H26" i="12"/>
  <c r="H26" i="10"/>
  <c r="H26" i="11"/>
  <c r="H26" i="9"/>
  <c r="H26" i="8"/>
  <c r="F26" i="7"/>
  <c r="S862" i="4"/>
  <c r="T861" i="4"/>
  <c r="U861" i="4"/>
  <c r="V861" i="4"/>
  <c r="AI1142" i="4" s="1"/>
  <c r="T768" i="4"/>
  <c r="U768" i="4"/>
  <c r="V768" i="4" s="1"/>
  <c r="AI1049" i="4" s="1"/>
  <c r="S769" i="4"/>
  <c r="T25" i="4"/>
  <c r="U25" i="4"/>
  <c r="V25" i="4" s="1"/>
  <c r="AI306" i="4" s="1"/>
  <c r="S26" i="4"/>
  <c r="S366" i="4"/>
  <c r="T365" i="4"/>
  <c r="U365" i="4"/>
  <c r="V365" i="4"/>
  <c r="AI646" i="4" s="1"/>
  <c r="T1048" i="4"/>
  <c r="U1048" i="4"/>
  <c r="V1048" i="4" s="1"/>
  <c r="AI1329" i="4" s="1"/>
  <c r="S1049" i="4"/>
  <c r="T1078" i="4"/>
  <c r="U1078" i="4"/>
  <c r="V1078" i="4" s="1"/>
  <c r="AI1359" i="4" s="1"/>
  <c r="S1079" i="4"/>
  <c r="AF78" i="5"/>
  <c r="AF36" i="5"/>
  <c r="T427" i="4"/>
  <c r="V427" i="4"/>
  <c r="AI708" i="4" s="1"/>
  <c r="S428" i="4"/>
  <c r="U427" i="4"/>
  <c r="S88" i="4"/>
  <c r="U87" i="4"/>
  <c r="V87" i="4" s="1"/>
  <c r="AI368" i="4" s="1"/>
  <c r="T87" i="4"/>
  <c r="V242" i="4"/>
  <c r="AI523" i="4" s="1"/>
  <c r="S243" i="4"/>
  <c r="T242" i="4"/>
  <c r="U242" i="4"/>
  <c r="U986" i="4"/>
  <c r="V986" i="4"/>
  <c r="AI1267" i="4" s="1"/>
  <c r="S987" i="4"/>
  <c r="T986" i="4"/>
  <c r="T303" i="4"/>
  <c r="U303" i="4"/>
  <c r="V303" i="4" s="1"/>
  <c r="AI584" i="4" s="1"/>
  <c r="S304" i="4"/>
  <c r="T397" i="4"/>
  <c r="U397" i="4"/>
  <c r="V397" i="4"/>
  <c r="AI678" i="4" s="1"/>
  <c r="S398" i="4"/>
  <c r="U60" i="4"/>
  <c r="V60" i="4" s="1"/>
  <c r="AI341" i="4" s="1"/>
  <c r="S61" i="4"/>
  <c r="T60" i="4"/>
  <c r="S335" i="4"/>
  <c r="T334" i="4"/>
  <c r="U334" i="4"/>
  <c r="V334" i="4" s="1"/>
  <c r="AI615" i="4" s="1"/>
  <c r="T520" i="4"/>
  <c r="U520" i="4"/>
  <c r="V520" i="4" s="1"/>
  <c r="AI801" i="4" s="1"/>
  <c r="S521" i="4"/>
  <c r="AF15" i="5"/>
  <c r="T459" i="4"/>
  <c r="S460" i="4"/>
  <c r="U459" i="4"/>
  <c r="V459" i="4" s="1"/>
  <c r="AI740" i="4" s="1"/>
  <c r="S1110" i="4"/>
  <c r="T1109" i="4"/>
  <c r="U1109" i="4"/>
  <c r="V1109" i="4" s="1"/>
  <c r="AI1390" i="4" s="1"/>
  <c r="AR29" i="4"/>
  <c r="S119" i="4"/>
  <c r="T118" i="4"/>
  <c r="U118" i="4"/>
  <c r="V118" i="4" s="1"/>
  <c r="AI399" i="4" s="1"/>
  <c r="T551" i="4"/>
  <c r="U551" i="4"/>
  <c r="S552" i="4"/>
  <c r="V551" i="4"/>
  <c r="AI832" i="4" s="1"/>
  <c r="Q78" i="5"/>
  <c r="T892" i="4"/>
  <c r="U892" i="4"/>
  <c r="V892" i="4" s="1"/>
  <c r="AI1173" i="4" s="1"/>
  <c r="S893" i="4"/>
  <c r="AM30" i="4"/>
  <c r="AL31" i="4"/>
  <c r="T831" i="4"/>
  <c r="U831" i="4"/>
  <c r="V831" i="4" s="1"/>
  <c r="AI1112" i="4" s="1"/>
  <c r="S832" i="4"/>
  <c r="Q36" i="5"/>
  <c r="S150" i="4"/>
  <c r="T149" i="4"/>
  <c r="U149" i="4"/>
  <c r="V149" i="4" s="1"/>
  <c r="AI430" i="4" s="1"/>
  <c r="T954" i="4"/>
  <c r="S955" i="4"/>
  <c r="U954" i="4"/>
  <c r="V954" i="4" s="1"/>
  <c r="AI1235" i="4" s="1"/>
  <c r="Q57" i="5"/>
  <c r="AJ63" i="4"/>
  <c r="AI63" i="4"/>
  <c r="T1016" i="4"/>
  <c r="U1016" i="4"/>
  <c r="V1016" i="4" s="1"/>
  <c r="AI1297" i="4" s="1"/>
  <c r="S1017" i="4"/>
  <c r="B57" i="5"/>
  <c r="T647" i="4"/>
  <c r="U647" i="4"/>
  <c r="V647" i="4" s="1"/>
  <c r="AI928" i="4" s="1"/>
  <c r="S648" i="4"/>
  <c r="T706" i="4"/>
  <c r="U706" i="4"/>
  <c r="V706" i="4" s="1"/>
  <c r="AI987" i="4" s="1"/>
  <c r="S707" i="4"/>
  <c r="B15" i="5"/>
  <c r="S213" i="4"/>
  <c r="T212" i="4"/>
  <c r="U212" i="4"/>
  <c r="V212" i="4" s="1"/>
  <c r="AI493" i="4" s="1"/>
  <c r="AG24" i="4"/>
  <c r="AE25" i="4"/>
  <c r="AF24" i="4"/>
  <c r="AF57" i="5"/>
  <c r="T490" i="4"/>
  <c r="U490" i="4"/>
  <c r="V490" i="4" s="1"/>
  <c r="AI771" i="4" s="1"/>
  <c r="S491" i="4"/>
  <c r="Q15" i="5"/>
  <c r="D26" i="6"/>
  <c r="T613" i="4"/>
  <c r="U613" i="4"/>
  <c r="V613" i="4" s="1"/>
  <c r="AI894" i="4" s="1"/>
  <c r="S614" i="4"/>
  <c r="T272" i="4"/>
  <c r="U272" i="4"/>
  <c r="V272" i="4" s="1"/>
  <c r="AI553" i="4" s="1"/>
  <c r="S273" i="4"/>
  <c r="T583" i="4"/>
  <c r="U583" i="4"/>
  <c r="V583" i="4" s="1"/>
  <c r="AI864" i="4" s="1"/>
  <c r="S584" i="4"/>
  <c r="T799" i="4"/>
  <c r="U799" i="4"/>
  <c r="V799" i="4" s="1"/>
  <c r="AI1080" i="4" s="1"/>
  <c r="S800" i="4"/>
  <c r="T676" i="4"/>
  <c r="U676" i="4"/>
  <c r="V676" i="4"/>
  <c r="AI957" i="4" s="1"/>
  <c r="S677" i="4"/>
  <c r="S182" i="4"/>
  <c r="T181" i="4"/>
  <c r="U181" i="4"/>
  <c r="V181" i="4" s="1"/>
  <c r="AI462" i="4" s="1"/>
  <c r="T738" i="4"/>
  <c r="S739" i="4"/>
  <c r="U738" i="4"/>
  <c r="V738" i="4" s="1"/>
  <c r="AI1019" i="4" s="1"/>
  <c r="T924" i="4"/>
  <c r="U924" i="4"/>
  <c r="V924" i="4"/>
  <c r="AI1205" i="4" s="1"/>
  <c r="S925" i="4"/>
  <c r="B78" i="5"/>
  <c r="B36" i="5"/>
  <c r="K26" i="19" l="1"/>
  <c r="L26" i="19"/>
  <c r="J25" i="19"/>
  <c r="K25" i="19" s="1"/>
  <c r="K26" i="18"/>
  <c r="L26" i="18"/>
  <c r="J25" i="18"/>
  <c r="K25" i="18" s="1"/>
  <c r="L26" i="14"/>
  <c r="J26" i="15"/>
  <c r="J26" i="13"/>
  <c r="J26" i="10"/>
  <c r="J26" i="12"/>
  <c r="J26" i="11"/>
  <c r="J26" i="9"/>
  <c r="J26" i="8"/>
  <c r="H26" i="7"/>
  <c r="T769" i="4"/>
  <c r="S770" i="4"/>
  <c r="U769" i="4"/>
  <c r="V769" i="4" s="1"/>
  <c r="AI1050" i="4" s="1"/>
  <c r="T366" i="4"/>
  <c r="U366" i="4"/>
  <c r="V366" i="4" s="1"/>
  <c r="AI647" i="4" s="1"/>
  <c r="S367" i="4"/>
  <c r="T26" i="4"/>
  <c r="U26" i="4"/>
  <c r="V26" i="4" s="1"/>
  <c r="AI307" i="4" s="1"/>
  <c r="S27" i="4"/>
  <c r="U1049" i="4"/>
  <c r="V1049" i="4" s="1"/>
  <c r="AI1330" i="4" s="1"/>
  <c r="S1050" i="4"/>
  <c r="T1049" i="4"/>
  <c r="U862" i="4"/>
  <c r="V862" i="4" s="1"/>
  <c r="AI1143" i="4" s="1"/>
  <c r="S863" i="4"/>
  <c r="T862" i="4"/>
  <c r="F26" i="6"/>
  <c r="S708" i="4"/>
  <c r="T707" i="4"/>
  <c r="U707" i="4"/>
  <c r="V707" i="4" s="1"/>
  <c r="AI988" i="4" s="1"/>
  <c r="T832" i="4"/>
  <c r="U832" i="4"/>
  <c r="V832" i="4" s="1"/>
  <c r="AI1113" i="4" s="1"/>
  <c r="S833" i="4"/>
  <c r="S214" i="4"/>
  <c r="T213" i="4"/>
  <c r="U213" i="4"/>
  <c r="V213" i="4"/>
  <c r="AI494" i="4" s="1"/>
  <c r="D15" i="5"/>
  <c r="U955" i="4"/>
  <c r="S956" i="4"/>
  <c r="V955" i="4"/>
  <c r="AI1236" i="4" s="1"/>
  <c r="T955" i="4"/>
  <c r="S36" i="5"/>
  <c r="T893" i="4"/>
  <c r="U893" i="4"/>
  <c r="V893" i="4" s="1"/>
  <c r="AI1174" i="4" s="1"/>
  <c r="S894" i="4"/>
  <c r="T552" i="4"/>
  <c r="U552" i="4"/>
  <c r="V552" i="4" s="1"/>
  <c r="AI833" i="4" s="1"/>
  <c r="S553" i="4"/>
  <c r="AH78" i="5"/>
  <c r="T800" i="4"/>
  <c r="U800" i="4"/>
  <c r="V800" i="4" s="1"/>
  <c r="AI1081" i="4" s="1"/>
  <c r="S801" i="4"/>
  <c r="D57" i="5"/>
  <c r="U987" i="4"/>
  <c r="V987" i="4" s="1"/>
  <c r="AI1268" i="4" s="1"/>
  <c r="S988" i="4"/>
  <c r="T987" i="4"/>
  <c r="U428" i="4"/>
  <c r="V428" i="4" s="1"/>
  <c r="AI709" i="4" s="1"/>
  <c r="S429" i="4"/>
  <c r="T428" i="4"/>
  <c r="U273" i="4"/>
  <c r="V273" i="4" s="1"/>
  <c r="AI554" i="4" s="1"/>
  <c r="S274" i="4"/>
  <c r="T273" i="4"/>
  <c r="D36" i="5"/>
  <c r="AI64" i="4"/>
  <c r="AJ64" i="4"/>
  <c r="AH15" i="5"/>
  <c r="T335" i="4"/>
  <c r="S336" i="4"/>
  <c r="U335" i="4"/>
  <c r="V335" i="4" s="1"/>
  <c r="AI616" i="4" s="1"/>
  <c r="U739" i="4"/>
  <c r="V739" i="4" s="1"/>
  <c r="AI1020" i="4" s="1"/>
  <c r="T739" i="4"/>
  <c r="S740" i="4"/>
  <c r="S615" i="4"/>
  <c r="T614" i="4"/>
  <c r="U614" i="4"/>
  <c r="V614" i="4" s="1"/>
  <c r="AI895" i="4" s="1"/>
  <c r="T1017" i="4"/>
  <c r="U1017" i="4"/>
  <c r="V1017" i="4" s="1"/>
  <c r="AI1298" i="4" s="1"/>
  <c r="S1018" i="4"/>
  <c r="S57" i="5"/>
  <c r="S15" i="5"/>
  <c r="AG25" i="4"/>
  <c r="AE26" i="4"/>
  <c r="AF25" i="4"/>
  <c r="T648" i="4"/>
  <c r="U648" i="4"/>
  <c r="V648" i="4" s="1"/>
  <c r="AI929" i="4" s="1"/>
  <c r="S649" i="4"/>
  <c r="AH57" i="5"/>
  <c r="T1110" i="4"/>
  <c r="U1110" i="4"/>
  <c r="V1110" i="4"/>
  <c r="AI1391" i="4" s="1"/>
  <c r="S1111" i="4"/>
  <c r="U521" i="4"/>
  <c r="V521" i="4"/>
  <c r="AI802" i="4" s="1"/>
  <c r="S522" i="4"/>
  <c r="T521" i="4"/>
  <c r="T304" i="4"/>
  <c r="U304" i="4"/>
  <c r="V304" i="4" s="1"/>
  <c r="AI585" i="4" s="1"/>
  <c r="S305" i="4"/>
  <c r="AH36" i="5"/>
  <c r="S1080" i="4"/>
  <c r="U1079" i="4"/>
  <c r="V1079" i="4" s="1"/>
  <c r="AI1360" i="4" s="1"/>
  <c r="T1079" i="4"/>
  <c r="S183" i="4"/>
  <c r="T182" i="4"/>
  <c r="U182" i="4"/>
  <c r="V182" i="4"/>
  <c r="AI463" i="4" s="1"/>
  <c r="T925" i="4"/>
  <c r="U925" i="4"/>
  <c r="S926" i="4"/>
  <c r="V925" i="4"/>
  <c r="AI1206" i="4" s="1"/>
  <c r="T584" i="4"/>
  <c r="U584" i="4"/>
  <c r="V584" i="4" s="1"/>
  <c r="AI865" i="4" s="1"/>
  <c r="S585" i="4"/>
  <c r="T491" i="4"/>
  <c r="U491" i="4"/>
  <c r="V491" i="4" s="1"/>
  <c r="AI772" i="4" s="1"/>
  <c r="S492" i="4"/>
  <c r="S244" i="4"/>
  <c r="T243" i="4"/>
  <c r="U243" i="4"/>
  <c r="V243" i="4" s="1"/>
  <c r="AI524" i="4" s="1"/>
  <c r="S151" i="4"/>
  <c r="T150" i="4"/>
  <c r="U150" i="4"/>
  <c r="V150" i="4" s="1"/>
  <c r="AI431" i="4" s="1"/>
  <c r="AM31" i="4"/>
  <c r="AL32" i="4"/>
  <c r="S78" i="5"/>
  <c r="S120" i="4"/>
  <c r="T119" i="4"/>
  <c r="U119" i="4"/>
  <c r="V119" i="4" s="1"/>
  <c r="AI400" i="4" s="1"/>
  <c r="S62" i="4"/>
  <c r="T61" i="4"/>
  <c r="U61" i="4"/>
  <c r="V61" i="4"/>
  <c r="AI342" i="4" s="1"/>
  <c r="U398" i="4"/>
  <c r="T398" i="4"/>
  <c r="V398" i="4"/>
  <c r="AI679" i="4" s="1"/>
  <c r="S399" i="4"/>
  <c r="T88" i="4"/>
  <c r="V88" i="4"/>
  <c r="AI369" i="4" s="1"/>
  <c r="S89" i="4"/>
  <c r="U88" i="4"/>
  <c r="T677" i="4"/>
  <c r="U677" i="4"/>
  <c r="V677" i="4" s="1"/>
  <c r="AI958" i="4" s="1"/>
  <c r="S678" i="4"/>
  <c r="D78" i="5"/>
  <c r="AR30" i="4"/>
  <c r="T460" i="4"/>
  <c r="U460" i="4"/>
  <c r="V460" i="4" s="1"/>
  <c r="AI741" i="4" s="1"/>
  <c r="S461" i="4"/>
  <c r="N26" i="19" l="1"/>
  <c r="L25" i="19"/>
  <c r="M25" i="19" s="1"/>
  <c r="M26" i="19"/>
  <c r="L25" i="18"/>
  <c r="M25" i="18" s="1"/>
  <c r="N26" i="18"/>
  <c r="M26" i="18"/>
  <c r="N26" i="14"/>
  <c r="L26" i="15"/>
  <c r="L26" i="11"/>
  <c r="L26" i="10"/>
  <c r="L26" i="12"/>
  <c r="L26" i="13"/>
  <c r="L26" i="9"/>
  <c r="L26" i="8"/>
  <c r="J26" i="7"/>
  <c r="T863" i="4"/>
  <c r="U863" i="4"/>
  <c r="V863" i="4" s="1"/>
  <c r="AI1144" i="4" s="1"/>
  <c r="S864" i="4"/>
  <c r="T367" i="4"/>
  <c r="U367" i="4"/>
  <c r="V367" i="4" s="1"/>
  <c r="AI648" i="4" s="1"/>
  <c r="S368" i="4"/>
  <c r="S1051" i="4"/>
  <c r="U1050" i="4"/>
  <c r="V1050" i="4" s="1"/>
  <c r="AI1331" i="4" s="1"/>
  <c r="T1050" i="4"/>
  <c r="S28" i="4"/>
  <c r="T27" i="4"/>
  <c r="U27" i="4"/>
  <c r="V27" i="4" s="1"/>
  <c r="AI308" i="4" s="1"/>
  <c r="T770" i="4"/>
  <c r="U770" i="4"/>
  <c r="V770" i="4" s="1"/>
  <c r="AI1051" i="4" s="1"/>
  <c r="S771" i="4"/>
  <c r="U926" i="4"/>
  <c r="V926" i="4" s="1"/>
  <c r="AI1207" i="4" s="1"/>
  <c r="S927" i="4"/>
  <c r="T926" i="4"/>
  <c r="T615" i="4"/>
  <c r="U615" i="4"/>
  <c r="V615" i="4" s="1"/>
  <c r="AI896" i="4" s="1"/>
  <c r="S616" i="4"/>
  <c r="T461" i="4"/>
  <c r="U461" i="4"/>
  <c r="V461" i="4" s="1"/>
  <c r="AI742" i="4" s="1"/>
  <c r="S462" i="4"/>
  <c r="U305" i="4"/>
  <c r="V305" i="4" s="1"/>
  <c r="AI586" i="4" s="1"/>
  <c r="S306" i="4"/>
  <c r="T305" i="4"/>
  <c r="T649" i="4"/>
  <c r="U649" i="4"/>
  <c r="V649" i="4" s="1"/>
  <c r="AI930" i="4" s="1"/>
  <c r="S650" i="4"/>
  <c r="U15" i="5"/>
  <c r="F78" i="5"/>
  <c r="T89" i="4"/>
  <c r="U89" i="4"/>
  <c r="V89" i="4" s="1"/>
  <c r="AI370" i="4" s="1"/>
  <c r="S90" i="4"/>
  <c r="S121" i="4"/>
  <c r="T120" i="4"/>
  <c r="U120" i="4"/>
  <c r="V120" i="4" s="1"/>
  <c r="AI401" i="4" s="1"/>
  <c r="U1111" i="4"/>
  <c r="V1111" i="4" s="1"/>
  <c r="AI1392" i="4" s="1"/>
  <c r="T1111" i="4"/>
  <c r="S1112" i="4"/>
  <c r="AJ57" i="5"/>
  <c r="U740" i="4"/>
  <c r="V740" i="4" s="1"/>
  <c r="AI1021" i="4" s="1"/>
  <c r="S741" i="4"/>
  <c r="T740" i="4"/>
  <c r="T801" i="4"/>
  <c r="U801" i="4"/>
  <c r="V801" i="4" s="1"/>
  <c r="AI1082" i="4" s="1"/>
  <c r="S802" i="4"/>
  <c r="AJ78" i="5"/>
  <c r="U553" i="4"/>
  <c r="V553" i="4" s="1"/>
  <c r="AI834" i="4" s="1"/>
  <c r="S554" i="4"/>
  <c r="T553" i="4"/>
  <c r="T708" i="4"/>
  <c r="U708" i="4"/>
  <c r="V708" i="4" s="1"/>
  <c r="AI989" i="4" s="1"/>
  <c r="S709" i="4"/>
  <c r="U78" i="5"/>
  <c r="U585" i="4"/>
  <c r="V585" i="4" s="1"/>
  <c r="AI866" i="4" s="1"/>
  <c r="S586" i="4"/>
  <c r="T585" i="4"/>
  <c r="AJ15" i="5"/>
  <c r="T956" i="4"/>
  <c r="V956" i="4"/>
  <c r="AI1237" i="4" s="1"/>
  <c r="U956" i="4"/>
  <c r="S957" i="4"/>
  <c r="S215" i="4"/>
  <c r="T214" i="4"/>
  <c r="U214" i="4"/>
  <c r="V214" i="4" s="1"/>
  <c r="AI495" i="4" s="1"/>
  <c r="T1080" i="4"/>
  <c r="U1080" i="4"/>
  <c r="V1080" i="4"/>
  <c r="AI1361" i="4" s="1"/>
  <c r="S1081" i="4"/>
  <c r="AR31" i="4"/>
  <c r="U678" i="4"/>
  <c r="V678" i="4"/>
  <c r="AI959" i="4" s="1"/>
  <c r="S679" i="4"/>
  <c r="T678" i="4"/>
  <c r="U57" i="5"/>
  <c r="F36" i="5"/>
  <c r="T833" i="4"/>
  <c r="U833" i="4"/>
  <c r="V833" i="4"/>
  <c r="AI1114" i="4" s="1"/>
  <c r="S834" i="4"/>
  <c r="S63" i="4"/>
  <c r="T62" i="4"/>
  <c r="U62" i="4"/>
  <c r="V62" i="4"/>
  <c r="AI343" i="4" s="1"/>
  <c r="S152" i="4"/>
  <c r="T151" i="4"/>
  <c r="U151" i="4"/>
  <c r="V151" i="4" s="1"/>
  <c r="AI432" i="4" s="1"/>
  <c r="S245" i="4"/>
  <c r="T244" i="4"/>
  <c r="U244" i="4"/>
  <c r="V244" i="4" s="1"/>
  <c r="AI525" i="4" s="1"/>
  <c r="AI65" i="4"/>
  <c r="AJ65" i="4"/>
  <c r="T988" i="4"/>
  <c r="U988" i="4"/>
  <c r="V988" i="4" s="1"/>
  <c r="AI1269" i="4" s="1"/>
  <c r="S989" i="4"/>
  <c r="H26" i="6"/>
  <c r="T399" i="4"/>
  <c r="U399" i="4"/>
  <c r="V399" i="4" s="1"/>
  <c r="AI680" i="4" s="1"/>
  <c r="S400" i="4"/>
  <c r="T183" i="4"/>
  <c r="U183" i="4"/>
  <c r="V183" i="4" s="1"/>
  <c r="AI464" i="4" s="1"/>
  <c r="S184" i="4"/>
  <c r="AE27" i="4"/>
  <c r="AF26" i="4"/>
  <c r="AG26" i="4"/>
  <c r="U1018" i="4"/>
  <c r="V1018" i="4" s="1"/>
  <c r="AI1299" i="4" s="1"/>
  <c r="T1018" i="4"/>
  <c r="S1019" i="4"/>
  <c r="U894" i="4"/>
  <c r="V894" i="4" s="1"/>
  <c r="AI1175" i="4" s="1"/>
  <c r="S895" i="4"/>
  <c r="T894" i="4"/>
  <c r="U36" i="5"/>
  <c r="F15" i="5"/>
  <c r="T492" i="4"/>
  <c r="U492" i="4"/>
  <c r="V492" i="4" s="1"/>
  <c r="AI773" i="4" s="1"/>
  <c r="S493" i="4"/>
  <c r="AJ36" i="5"/>
  <c r="T522" i="4"/>
  <c r="U522" i="4"/>
  <c r="V522" i="4" s="1"/>
  <c r="AI803" i="4" s="1"/>
  <c r="S523" i="4"/>
  <c r="T336" i="4"/>
  <c r="S337" i="4"/>
  <c r="U336" i="4"/>
  <c r="V336" i="4" s="1"/>
  <c r="AI617" i="4" s="1"/>
  <c r="S275" i="4"/>
  <c r="T274" i="4"/>
  <c r="U274" i="4"/>
  <c r="V274" i="4" s="1"/>
  <c r="AI555" i="4" s="1"/>
  <c r="T429" i="4"/>
  <c r="U429" i="4"/>
  <c r="V429" i="4" s="1"/>
  <c r="AI710" i="4" s="1"/>
  <c r="S430" i="4"/>
  <c r="F57" i="5"/>
  <c r="AM32" i="4"/>
  <c r="AL33" i="4"/>
  <c r="N25" i="19" l="1"/>
  <c r="O25" i="19" s="1"/>
  <c r="O26" i="19"/>
  <c r="B33" i="19"/>
  <c r="N25" i="18"/>
  <c r="O26" i="18"/>
  <c r="B33" i="18"/>
  <c r="N26" i="15"/>
  <c r="B33" i="14"/>
  <c r="N26" i="12"/>
  <c r="N26" i="13"/>
  <c r="N26" i="10"/>
  <c r="N26" i="11"/>
  <c r="N26" i="8"/>
  <c r="N26" i="9"/>
  <c r="L26" i="7"/>
  <c r="T1051" i="4"/>
  <c r="U1051" i="4"/>
  <c r="V1051" i="4" s="1"/>
  <c r="AI1332" i="4" s="1"/>
  <c r="S1052" i="4"/>
  <c r="S369" i="4"/>
  <c r="U368" i="4"/>
  <c r="V368" i="4" s="1"/>
  <c r="AI649" i="4" s="1"/>
  <c r="T368" i="4"/>
  <c r="U28" i="4"/>
  <c r="V28" i="4" s="1"/>
  <c r="AI309" i="4" s="1"/>
  <c r="T28" i="4"/>
  <c r="S29" i="4"/>
  <c r="U864" i="4"/>
  <c r="V864" i="4" s="1"/>
  <c r="AI1145" i="4" s="1"/>
  <c r="S865" i="4"/>
  <c r="T864" i="4"/>
  <c r="S772" i="4"/>
  <c r="T771" i="4"/>
  <c r="U771" i="4"/>
  <c r="V771" i="4" s="1"/>
  <c r="AI1052" i="4" s="1"/>
  <c r="AM33" i="4"/>
  <c r="AL34" i="4"/>
  <c r="U337" i="4"/>
  <c r="V337" i="4" s="1"/>
  <c r="AI618" i="4" s="1"/>
  <c r="S338" i="4"/>
  <c r="T337" i="4"/>
  <c r="S524" i="4"/>
  <c r="T523" i="4"/>
  <c r="U523" i="4"/>
  <c r="V523" i="4" s="1"/>
  <c r="AI804" i="4" s="1"/>
  <c r="T493" i="4"/>
  <c r="U493" i="4"/>
  <c r="V493" i="4"/>
  <c r="AI774" i="4" s="1"/>
  <c r="S494" i="4"/>
  <c r="H15" i="5"/>
  <c r="T184" i="4"/>
  <c r="U184" i="4"/>
  <c r="V184" i="4" s="1"/>
  <c r="AI465" i="4" s="1"/>
  <c r="S185" i="4"/>
  <c r="AL15" i="5"/>
  <c r="W78" i="5"/>
  <c r="AL78" i="5"/>
  <c r="T616" i="4"/>
  <c r="U616" i="4"/>
  <c r="V616" i="4" s="1"/>
  <c r="AI897" i="4" s="1"/>
  <c r="S617" i="4"/>
  <c r="H57" i="5"/>
  <c r="T1019" i="4"/>
  <c r="U1019" i="4"/>
  <c r="V1019" i="4" s="1"/>
  <c r="AI1300" i="4" s="1"/>
  <c r="S1020" i="4"/>
  <c r="W57" i="5"/>
  <c r="T586" i="4"/>
  <c r="U586" i="4"/>
  <c r="V586" i="4" s="1"/>
  <c r="AI867" i="4" s="1"/>
  <c r="S587" i="4"/>
  <c r="S276" i="4"/>
  <c r="T275" i="4"/>
  <c r="U275" i="4"/>
  <c r="V275" i="4" s="1"/>
  <c r="AI556" i="4" s="1"/>
  <c r="W36" i="5"/>
  <c r="T400" i="4"/>
  <c r="U400" i="4"/>
  <c r="V400" i="4" s="1"/>
  <c r="AI681" i="4" s="1"/>
  <c r="S401" i="4"/>
  <c r="U989" i="4"/>
  <c r="V989" i="4" s="1"/>
  <c r="AI1270" i="4" s="1"/>
  <c r="T989" i="4"/>
  <c r="S990" i="4"/>
  <c r="AR32" i="4"/>
  <c r="AL57" i="5"/>
  <c r="U90" i="4"/>
  <c r="V90" i="4" s="1"/>
  <c r="AI371" i="4" s="1"/>
  <c r="S91" i="4"/>
  <c r="T90" i="4"/>
  <c r="W15" i="5"/>
  <c r="T215" i="4"/>
  <c r="U215" i="4"/>
  <c r="V215" i="4" s="1"/>
  <c r="AI496" i="4" s="1"/>
  <c r="S216" i="4"/>
  <c r="T802" i="4"/>
  <c r="U802" i="4"/>
  <c r="V802" i="4" s="1"/>
  <c r="AI1083" i="4" s="1"/>
  <c r="S803" i="4"/>
  <c r="U741" i="4"/>
  <c r="V741" i="4" s="1"/>
  <c r="AI1022" i="4" s="1"/>
  <c r="T741" i="4"/>
  <c r="S742" i="4"/>
  <c r="T1112" i="4"/>
  <c r="V1112" i="4"/>
  <c r="AI1393" i="4" s="1"/>
  <c r="S1113" i="4"/>
  <c r="U1112" i="4"/>
  <c r="T306" i="4"/>
  <c r="U306" i="4"/>
  <c r="V306" i="4" s="1"/>
  <c r="AI587" i="4" s="1"/>
  <c r="S307" i="4"/>
  <c r="AL36" i="5"/>
  <c r="J26" i="6"/>
  <c r="S246" i="4"/>
  <c r="T245" i="4"/>
  <c r="U245" i="4"/>
  <c r="V245" i="4"/>
  <c r="AI526" i="4" s="1"/>
  <c r="U430" i="4"/>
  <c r="V430" i="4" s="1"/>
  <c r="AI711" i="4" s="1"/>
  <c r="S431" i="4"/>
  <c r="T430" i="4"/>
  <c r="T957" i="4"/>
  <c r="U957" i="4"/>
  <c r="V957" i="4" s="1"/>
  <c r="AI1238" i="4" s="1"/>
  <c r="S958" i="4"/>
  <c r="T650" i="4"/>
  <c r="U650" i="4"/>
  <c r="V650" i="4" s="1"/>
  <c r="AI931" i="4" s="1"/>
  <c r="S651" i="4"/>
  <c r="V462" i="4"/>
  <c r="AI743" i="4" s="1"/>
  <c r="S463" i="4"/>
  <c r="T462" i="4"/>
  <c r="U462" i="4"/>
  <c r="T834" i="4"/>
  <c r="U834" i="4"/>
  <c r="V834" i="4"/>
  <c r="AI1115" i="4" s="1"/>
  <c r="S835" i="4"/>
  <c r="H36" i="5"/>
  <c r="T679" i="4"/>
  <c r="U679" i="4"/>
  <c r="V679" i="4" s="1"/>
  <c r="AI960" i="4" s="1"/>
  <c r="S680" i="4"/>
  <c r="T1081" i="4"/>
  <c r="U1081" i="4"/>
  <c r="V1081" i="4" s="1"/>
  <c r="AI1362" i="4" s="1"/>
  <c r="S1082" i="4"/>
  <c r="T709" i="4"/>
  <c r="U709" i="4"/>
  <c r="V709" i="4" s="1"/>
  <c r="AI990" i="4" s="1"/>
  <c r="S710" i="4"/>
  <c r="T554" i="4"/>
  <c r="U554" i="4"/>
  <c r="V554" i="4" s="1"/>
  <c r="AI835" i="4" s="1"/>
  <c r="S555" i="4"/>
  <c r="AI66" i="4"/>
  <c r="AJ66" i="4"/>
  <c r="H78" i="5"/>
  <c r="T895" i="4"/>
  <c r="U895" i="4"/>
  <c r="V895" i="4"/>
  <c r="AI1176" i="4" s="1"/>
  <c r="S896" i="4"/>
  <c r="AE28" i="4"/>
  <c r="AF27" i="4"/>
  <c r="AG27" i="4"/>
  <c r="S153" i="4"/>
  <c r="T152" i="4"/>
  <c r="U152" i="4"/>
  <c r="V152" i="4"/>
  <c r="AI433" i="4" s="1"/>
  <c r="V63" i="4"/>
  <c r="AI344" i="4" s="1"/>
  <c r="T63" i="4"/>
  <c r="U63" i="4"/>
  <c r="T121" i="4"/>
  <c r="U121" i="4"/>
  <c r="V121" i="4"/>
  <c r="AI402" i="4" s="1"/>
  <c r="S122" i="4"/>
  <c r="T927" i="4"/>
  <c r="U927" i="4"/>
  <c r="V927" i="4"/>
  <c r="AI1208" i="4" s="1"/>
  <c r="S928" i="4"/>
  <c r="D33" i="19" l="1"/>
  <c r="B32" i="19"/>
  <c r="C32" i="19" s="1"/>
  <c r="C33" i="19"/>
  <c r="O25" i="18"/>
  <c r="D33" i="18"/>
  <c r="B32" i="18"/>
  <c r="C32" i="18" s="1"/>
  <c r="C33" i="18"/>
  <c r="D33" i="14"/>
  <c r="B33" i="15"/>
  <c r="B33" i="12"/>
  <c r="B33" i="10"/>
  <c r="B33" i="13"/>
  <c r="B33" i="11"/>
  <c r="B33" i="9"/>
  <c r="B33" i="8"/>
  <c r="N26" i="7"/>
  <c r="S773" i="4"/>
  <c r="T772" i="4"/>
  <c r="U772" i="4"/>
  <c r="V772" i="4" s="1"/>
  <c r="AI1053" i="4" s="1"/>
  <c r="S866" i="4"/>
  <c r="T865" i="4"/>
  <c r="U865" i="4"/>
  <c r="V865" i="4" s="1"/>
  <c r="AI1146" i="4" s="1"/>
  <c r="T369" i="4"/>
  <c r="U369" i="4"/>
  <c r="V369" i="4" s="1"/>
  <c r="AI650" i="4" s="1"/>
  <c r="S370" i="4"/>
  <c r="S1053" i="4"/>
  <c r="T1052" i="4"/>
  <c r="U1052" i="4"/>
  <c r="V1052" i="4" s="1"/>
  <c r="AI1333" i="4" s="1"/>
  <c r="S30" i="4"/>
  <c r="T29" i="4"/>
  <c r="U29" i="4"/>
  <c r="V29" i="4" s="1"/>
  <c r="AI310" i="4" s="1"/>
  <c r="T928" i="4"/>
  <c r="S929" i="4"/>
  <c r="U928" i="4"/>
  <c r="V928" i="4" s="1"/>
  <c r="AI1209" i="4" s="1"/>
  <c r="AE29" i="4"/>
  <c r="AF28" i="4"/>
  <c r="AG28" i="4"/>
  <c r="T555" i="4"/>
  <c r="U555" i="4"/>
  <c r="V555" i="4" s="1"/>
  <c r="AI836" i="4" s="1"/>
  <c r="S556" i="4"/>
  <c r="S804" i="4"/>
  <c r="T803" i="4"/>
  <c r="U803" i="4"/>
  <c r="V803" i="4" s="1"/>
  <c r="AI1084" i="4" s="1"/>
  <c r="Y15" i="5"/>
  <c r="AR33" i="4"/>
  <c r="S1021" i="4"/>
  <c r="T1020" i="4"/>
  <c r="U1020" i="4"/>
  <c r="V1020" i="4" s="1"/>
  <c r="AI1301" i="4" s="1"/>
  <c r="J78" i="5"/>
  <c r="J36" i="5"/>
  <c r="T122" i="4"/>
  <c r="U122" i="4"/>
  <c r="V122" i="4"/>
  <c r="AI403" i="4" s="1"/>
  <c r="S123" i="4"/>
  <c r="T896" i="4"/>
  <c r="U896" i="4"/>
  <c r="V896" i="4"/>
  <c r="AI1177" i="4" s="1"/>
  <c r="S897" i="4"/>
  <c r="T463" i="4"/>
  <c r="U463" i="4"/>
  <c r="V463" i="4"/>
  <c r="AI744" i="4" s="1"/>
  <c r="S464" i="4"/>
  <c r="AN36" i="5"/>
  <c r="S1114" i="4"/>
  <c r="T1113" i="4"/>
  <c r="U1113" i="4"/>
  <c r="V1113" i="4"/>
  <c r="AI1394" i="4" s="1"/>
  <c r="AN57" i="5"/>
  <c r="V401" i="4"/>
  <c r="AI682" i="4" s="1"/>
  <c r="S402" i="4"/>
  <c r="T401" i="4"/>
  <c r="U401" i="4"/>
  <c r="Y57" i="5"/>
  <c r="T680" i="4"/>
  <c r="V680" i="4"/>
  <c r="AI961" i="4" s="1"/>
  <c r="S681" i="4"/>
  <c r="U680" i="4"/>
  <c r="J15" i="5"/>
  <c r="S652" i="4"/>
  <c r="T651" i="4"/>
  <c r="U651" i="4"/>
  <c r="V651" i="4" s="1"/>
  <c r="AI932" i="4" s="1"/>
  <c r="T307" i="4"/>
  <c r="S308" i="4"/>
  <c r="U307" i="4"/>
  <c r="V307" i="4"/>
  <c r="AI588" i="4" s="1"/>
  <c r="AN15" i="5"/>
  <c r="T524" i="4"/>
  <c r="U524" i="4"/>
  <c r="V524" i="4" s="1"/>
  <c r="AI805" i="4" s="1"/>
  <c r="S525" i="4"/>
  <c r="T153" i="4"/>
  <c r="U153" i="4"/>
  <c r="V153" i="4" s="1"/>
  <c r="AI434" i="4" s="1"/>
  <c r="S154" i="4"/>
  <c r="V835" i="4"/>
  <c r="AI1116" i="4" s="1"/>
  <c r="S836" i="4"/>
  <c r="T835" i="4"/>
  <c r="U835" i="4"/>
  <c r="S959" i="4"/>
  <c r="T958" i="4"/>
  <c r="U958" i="4"/>
  <c r="V958" i="4" s="1"/>
  <c r="AI1239" i="4" s="1"/>
  <c r="L26" i="6"/>
  <c r="S711" i="4"/>
  <c r="T710" i="4"/>
  <c r="U710" i="4"/>
  <c r="V710" i="4" s="1"/>
  <c r="AI991" i="4" s="1"/>
  <c r="T742" i="4"/>
  <c r="S743" i="4"/>
  <c r="U742" i="4"/>
  <c r="V742" i="4" s="1"/>
  <c r="AI1023" i="4" s="1"/>
  <c r="S92" i="4"/>
  <c r="T91" i="4"/>
  <c r="U91" i="4"/>
  <c r="V91" i="4" s="1"/>
  <c r="AI372" i="4" s="1"/>
  <c r="Y36" i="5"/>
  <c r="T587" i="4"/>
  <c r="U587" i="4"/>
  <c r="V587" i="4" s="1"/>
  <c r="AI868" i="4" s="1"/>
  <c r="S588" i="4"/>
  <c r="S339" i="4"/>
  <c r="T338" i="4"/>
  <c r="U338" i="4"/>
  <c r="V338" i="4" s="1"/>
  <c r="AI619" i="4" s="1"/>
  <c r="S247" i="4"/>
  <c r="T246" i="4"/>
  <c r="U246" i="4"/>
  <c r="V246" i="4" s="1"/>
  <c r="AI527" i="4" s="1"/>
  <c r="U1082" i="4"/>
  <c r="V1082" i="4" s="1"/>
  <c r="AI1363" i="4" s="1"/>
  <c r="T1082" i="4"/>
  <c r="S1083" i="4"/>
  <c r="S991" i="4"/>
  <c r="T990" i="4"/>
  <c r="U990" i="4"/>
  <c r="V990" i="4" s="1"/>
  <c r="AI1271" i="4" s="1"/>
  <c r="S277" i="4"/>
  <c r="T276" i="4"/>
  <c r="U276" i="4"/>
  <c r="V276" i="4" s="1"/>
  <c r="AI557" i="4" s="1"/>
  <c r="AN78" i="5"/>
  <c r="U185" i="4"/>
  <c r="V185" i="4"/>
  <c r="AI466" i="4" s="1"/>
  <c r="S186" i="4"/>
  <c r="T185" i="4"/>
  <c r="T431" i="4"/>
  <c r="S432" i="4"/>
  <c r="U431" i="4"/>
  <c r="V431" i="4" s="1"/>
  <c r="AI712" i="4" s="1"/>
  <c r="T216" i="4"/>
  <c r="U216" i="4"/>
  <c r="V216" i="4"/>
  <c r="AI497" i="4" s="1"/>
  <c r="S217" i="4"/>
  <c r="J57" i="5"/>
  <c r="S495" i="4"/>
  <c r="T494" i="4"/>
  <c r="U494" i="4"/>
  <c r="V494" i="4" s="1"/>
  <c r="AI775" i="4" s="1"/>
  <c r="AI67" i="4"/>
  <c r="AJ67" i="4"/>
  <c r="U617" i="4"/>
  <c r="V617" i="4" s="1"/>
  <c r="AI898" i="4" s="1"/>
  <c r="S618" i="4"/>
  <c r="T617" i="4"/>
  <c r="Y78" i="5"/>
  <c r="AM34" i="4"/>
  <c r="AL35" i="4"/>
  <c r="E33" i="19" l="1"/>
  <c r="F33" i="19"/>
  <c r="D32" i="19"/>
  <c r="E32" i="19" s="1"/>
  <c r="E33" i="18"/>
  <c r="F33" i="18"/>
  <c r="D32" i="18"/>
  <c r="E32" i="18" s="1"/>
  <c r="D33" i="15"/>
  <c r="F33" i="14"/>
  <c r="D33" i="11"/>
  <c r="D33" i="10"/>
  <c r="D33" i="12"/>
  <c r="D33" i="13"/>
  <c r="D33" i="8"/>
  <c r="D33" i="9"/>
  <c r="B33" i="7"/>
  <c r="S31" i="4"/>
  <c r="T30" i="4"/>
  <c r="U30" i="4"/>
  <c r="V30" i="4" s="1"/>
  <c r="AI311" i="4" s="1"/>
  <c r="S1054" i="4"/>
  <c r="T1053" i="4"/>
  <c r="U1053" i="4"/>
  <c r="V1053" i="4" s="1"/>
  <c r="AI1334" i="4" s="1"/>
  <c r="T866" i="4"/>
  <c r="U866" i="4"/>
  <c r="V866" i="4" s="1"/>
  <c r="AI1147" i="4" s="1"/>
  <c r="S867" i="4"/>
  <c r="S371" i="4"/>
  <c r="T370" i="4"/>
  <c r="U370" i="4"/>
  <c r="V370" i="4" s="1"/>
  <c r="AI651" i="4" s="1"/>
  <c r="S774" i="4"/>
  <c r="T773" i="4"/>
  <c r="U773" i="4"/>
  <c r="V773" i="4" s="1"/>
  <c r="AI1054" i="4" s="1"/>
  <c r="T652" i="4"/>
  <c r="U652" i="4"/>
  <c r="V652" i="4"/>
  <c r="AI933" i="4" s="1"/>
  <c r="AR34" i="4"/>
  <c r="T556" i="4"/>
  <c r="U556" i="4"/>
  <c r="V556" i="4" s="1"/>
  <c r="AI837" i="4" s="1"/>
  <c r="S557" i="4"/>
  <c r="S278" i="4"/>
  <c r="T277" i="4"/>
  <c r="U277" i="4"/>
  <c r="V277" i="4" s="1"/>
  <c r="AI558" i="4" s="1"/>
  <c r="AA78" i="5"/>
  <c r="T959" i="4"/>
  <c r="U959" i="4"/>
  <c r="V959" i="4" s="1"/>
  <c r="AI1240" i="4" s="1"/>
  <c r="S960" i="4"/>
  <c r="T836" i="4"/>
  <c r="U836" i="4"/>
  <c r="V836" i="4" s="1"/>
  <c r="AI1117" i="4" s="1"/>
  <c r="S837" i="4"/>
  <c r="AP15" i="5"/>
  <c r="T681" i="4"/>
  <c r="U681" i="4"/>
  <c r="V681" i="4" s="1"/>
  <c r="AI962" i="4" s="1"/>
  <c r="S682" i="4"/>
  <c r="T402" i="4"/>
  <c r="U402" i="4"/>
  <c r="V402" i="4" s="1"/>
  <c r="AI683" i="4" s="1"/>
  <c r="S403" i="4"/>
  <c r="T1114" i="4"/>
  <c r="U1114" i="4"/>
  <c r="V1114" i="4" s="1"/>
  <c r="AI1395" i="4" s="1"/>
  <c r="S1115" i="4"/>
  <c r="T897" i="4"/>
  <c r="U897" i="4"/>
  <c r="V897" i="4" s="1"/>
  <c r="AI1178" i="4" s="1"/>
  <c r="S898" i="4"/>
  <c r="AA15" i="5"/>
  <c r="S93" i="4"/>
  <c r="U92" i="4"/>
  <c r="V92" i="4" s="1"/>
  <c r="AI373" i="4" s="1"/>
  <c r="T92" i="4"/>
  <c r="T711" i="4"/>
  <c r="U711" i="4"/>
  <c r="V711" i="4"/>
  <c r="AI992" i="4" s="1"/>
  <c r="S712" i="4"/>
  <c r="U991" i="4"/>
  <c r="V991" i="4" s="1"/>
  <c r="AI1272" i="4" s="1"/>
  <c r="T991" i="4"/>
  <c r="S992" i="4"/>
  <c r="T154" i="4"/>
  <c r="U154" i="4"/>
  <c r="V154" i="4" s="1"/>
  <c r="AI435" i="4" s="1"/>
  <c r="S155" i="4"/>
  <c r="T525" i="4"/>
  <c r="U525" i="4"/>
  <c r="S526" i="4"/>
  <c r="V525" i="4"/>
  <c r="AI806" i="4" s="1"/>
  <c r="L15" i="5"/>
  <c r="AP36" i="5"/>
  <c r="T929" i="4"/>
  <c r="U929" i="4"/>
  <c r="V929" i="4"/>
  <c r="AI1210" i="4" s="1"/>
  <c r="S930" i="4"/>
  <c r="AP78" i="5"/>
  <c r="T618" i="4"/>
  <c r="U618" i="4"/>
  <c r="V618" i="4"/>
  <c r="AI899" i="4" s="1"/>
  <c r="S619" i="4"/>
  <c r="L57" i="5"/>
  <c r="T432" i="4"/>
  <c r="U432" i="4"/>
  <c r="V432" i="4" s="1"/>
  <c r="AI713" i="4" s="1"/>
  <c r="S433" i="4"/>
  <c r="T247" i="4"/>
  <c r="U247" i="4"/>
  <c r="V247" i="4"/>
  <c r="AI528" i="4" s="1"/>
  <c r="S248" i="4"/>
  <c r="T339" i="4"/>
  <c r="S340" i="4"/>
  <c r="U339" i="4"/>
  <c r="V339" i="4" s="1"/>
  <c r="AI620" i="4" s="1"/>
  <c r="N26" i="6"/>
  <c r="T308" i="4"/>
  <c r="U308" i="4"/>
  <c r="V308" i="4" s="1"/>
  <c r="AI589" i="4" s="1"/>
  <c r="S309" i="4"/>
  <c r="L36" i="5"/>
  <c r="T1021" i="4"/>
  <c r="U1021" i="4"/>
  <c r="V1021" i="4" s="1"/>
  <c r="AI1302" i="4" s="1"/>
  <c r="S1022" i="4"/>
  <c r="T495" i="4"/>
  <c r="U495" i="4"/>
  <c r="V495" i="4" s="1"/>
  <c r="AI776" i="4" s="1"/>
  <c r="S496" i="4"/>
  <c r="AA36" i="5"/>
  <c r="AM35" i="4"/>
  <c r="AL36" i="4"/>
  <c r="S187" i="4"/>
  <c r="T186" i="4"/>
  <c r="U186" i="4"/>
  <c r="V186" i="4" s="1"/>
  <c r="AI467" i="4" s="1"/>
  <c r="T1083" i="4"/>
  <c r="U1083" i="4"/>
  <c r="V1083" i="4" s="1"/>
  <c r="AI1364" i="4" s="1"/>
  <c r="S1084" i="4"/>
  <c r="T588" i="4"/>
  <c r="U588" i="4"/>
  <c r="V588" i="4"/>
  <c r="AI869" i="4" s="1"/>
  <c r="S589" i="4"/>
  <c r="AA57" i="5"/>
  <c r="AP57" i="5"/>
  <c r="T464" i="4"/>
  <c r="U464" i="4"/>
  <c r="V464" i="4"/>
  <c r="AI745" i="4" s="1"/>
  <c r="S465" i="4"/>
  <c r="U123" i="4"/>
  <c r="V123" i="4" s="1"/>
  <c r="AI404" i="4" s="1"/>
  <c r="S124" i="4"/>
  <c r="T123" i="4"/>
  <c r="T743" i="4"/>
  <c r="U743" i="4"/>
  <c r="V743" i="4" s="1"/>
  <c r="AI1024" i="4" s="1"/>
  <c r="S744" i="4"/>
  <c r="L78" i="5"/>
  <c r="T804" i="4"/>
  <c r="U804" i="4"/>
  <c r="V804" i="4" s="1"/>
  <c r="AI1085" i="4" s="1"/>
  <c r="S805" i="4"/>
  <c r="AJ68" i="4"/>
  <c r="AI68" i="4"/>
  <c r="U217" i="4"/>
  <c r="V217" i="4"/>
  <c r="AI498" i="4" s="1"/>
  <c r="S218" i="4"/>
  <c r="T217" i="4"/>
  <c r="AE30" i="4"/>
  <c r="AF29" i="4"/>
  <c r="AG29" i="4"/>
  <c r="G33" i="19" l="1"/>
  <c r="H33" i="19"/>
  <c r="F32" i="19"/>
  <c r="G32" i="19" s="1"/>
  <c r="G33" i="18"/>
  <c r="H33" i="18"/>
  <c r="F32" i="18"/>
  <c r="G32" i="18" s="1"/>
  <c r="H33" i="14"/>
  <c r="F33" i="15"/>
  <c r="F33" i="13"/>
  <c r="F33" i="10"/>
  <c r="F33" i="12"/>
  <c r="F33" i="11"/>
  <c r="F33" i="9"/>
  <c r="F33" i="8"/>
  <c r="D33" i="7"/>
  <c r="U774" i="4"/>
  <c r="V774" i="4" s="1"/>
  <c r="AI1055" i="4" s="1"/>
  <c r="S775" i="4"/>
  <c r="T774" i="4"/>
  <c r="U1054" i="4"/>
  <c r="V1054" i="4" s="1"/>
  <c r="AI1335" i="4" s="1"/>
  <c r="S1055" i="4"/>
  <c r="T1054" i="4"/>
  <c r="T371" i="4"/>
  <c r="U371" i="4"/>
  <c r="V371" i="4"/>
  <c r="AI652" i="4" s="1"/>
  <c r="S372" i="4"/>
  <c r="S868" i="4"/>
  <c r="T867" i="4"/>
  <c r="U867" i="4"/>
  <c r="V867" i="4" s="1"/>
  <c r="AI1148" i="4" s="1"/>
  <c r="T31" i="4"/>
  <c r="S32" i="4"/>
  <c r="U31" i="4"/>
  <c r="V31" i="4" s="1"/>
  <c r="AI312" i="4" s="1"/>
  <c r="AE31" i="4"/>
  <c r="AF30" i="4"/>
  <c r="AG30" i="4"/>
  <c r="T837" i="4"/>
  <c r="U837" i="4"/>
  <c r="V837" i="4" s="1"/>
  <c r="AI1118" i="4" s="1"/>
  <c r="S838" i="4"/>
  <c r="T496" i="4"/>
  <c r="U496" i="4"/>
  <c r="V496" i="4" s="1"/>
  <c r="AI777" i="4" s="1"/>
  <c r="S497" i="4"/>
  <c r="V433" i="4"/>
  <c r="AI714" i="4" s="1"/>
  <c r="S434" i="4"/>
  <c r="T433" i="4"/>
  <c r="U433" i="4"/>
  <c r="AC15" i="5"/>
  <c r="AC78" i="5"/>
  <c r="S1085" i="4"/>
  <c r="T1084" i="4"/>
  <c r="U1084" i="4"/>
  <c r="V1084" i="4" s="1"/>
  <c r="AI1365" i="4" s="1"/>
  <c r="AR36" i="5"/>
  <c r="S527" i="4"/>
  <c r="T526" i="4"/>
  <c r="U526" i="4"/>
  <c r="V526" i="4" s="1"/>
  <c r="AI807" i="4" s="1"/>
  <c r="S993" i="4"/>
  <c r="U992" i="4"/>
  <c r="V992" i="4" s="1"/>
  <c r="AI1273" i="4" s="1"/>
  <c r="T992" i="4"/>
  <c r="T898" i="4"/>
  <c r="U898" i="4"/>
  <c r="V898" i="4" s="1"/>
  <c r="AI1179" i="4" s="1"/>
  <c r="S899" i="4"/>
  <c r="T403" i="4"/>
  <c r="S404" i="4"/>
  <c r="U403" i="4"/>
  <c r="V403" i="4" s="1"/>
  <c r="AI684" i="4" s="1"/>
  <c r="T744" i="4"/>
  <c r="S745" i="4"/>
  <c r="U744" i="4"/>
  <c r="V744" i="4"/>
  <c r="AI1025" i="4" s="1"/>
  <c r="AM36" i="4"/>
  <c r="AL37" i="4"/>
  <c r="T1022" i="4"/>
  <c r="U1022" i="4"/>
  <c r="V1022" i="4"/>
  <c r="AI1303" i="4" s="1"/>
  <c r="S1023" i="4"/>
  <c r="T340" i="4"/>
  <c r="S341" i="4"/>
  <c r="U340" i="4"/>
  <c r="V340" i="4"/>
  <c r="AI621" i="4" s="1"/>
  <c r="AR78" i="5"/>
  <c r="S125" i="4"/>
  <c r="T124" i="4"/>
  <c r="U124" i="4"/>
  <c r="V124" i="4" s="1"/>
  <c r="AI405" i="4" s="1"/>
  <c r="T589" i="4"/>
  <c r="U589" i="4"/>
  <c r="V589" i="4"/>
  <c r="AI870" i="4" s="1"/>
  <c r="S590" i="4"/>
  <c r="N36" i="5"/>
  <c r="T309" i="4"/>
  <c r="U309" i="4"/>
  <c r="V309" i="4"/>
  <c r="AI590" i="4" s="1"/>
  <c r="S310" i="4"/>
  <c r="B33" i="6"/>
  <c r="T248" i="4"/>
  <c r="U248" i="4"/>
  <c r="V248" i="4" s="1"/>
  <c r="AI529" i="4" s="1"/>
  <c r="S249" i="4"/>
  <c r="T619" i="4"/>
  <c r="U619" i="4"/>
  <c r="V619" i="4" s="1"/>
  <c r="AI900" i="4" s="1"/>
  <c r="S620" i="4"/>
  <c r="AR35" i="4"/>
  <c r="T805" i="4"/>
  <c r="U805" i="4"/>
  <c r="V805" i="4" s="1"/>
  <c r="AI1086" i="4" s="1"/>
  <c r="S806" i="4"/>
  <c r="N78" i="5"/>
  <c r="U155" i="4"/>
  <c r="V155" i="4" s="1"/>
  <c r="AI436" i="4" s="1"/>
  <c r="S156" i="4"/>
  <c r="T155" i="4"/>
  <c r="AR15" i="5"/>
  <c r="U960" i="4"/>
  <c r="S961" i="4"/>
  <c r="V960" i="4"/>
  <c r="AI1241" i="4" s="1"/>
  <c r="T960" i="4"/>
  <c r="T557" i="4"/>
  <c r="U557" i="4"/>
  <c r="V557" i="4" s="1"/>
  <c r="AI838" i="4" s="1"/>
  <c r="S558" i="4"/>
  <c r="N57" i="5"/>
  <c r="U218" i="4"/>
  <c r="V218" i="4" s="1"/>
  <c r="AI499" i="4" s="1"/>
  <c r="T218" i="4"/>
  <c r="AR57" i="5"/>
  <c r="AC57" i="5"/>
  <c r="AI69" i="4"/>
  <c r="AJ69" i="4"/>
  <c r="U465" i="4"/>
  <c r="V465" i="4" s="1"/>
  <c r="AI746" i="4" s="1"/>
  <c r="S466" i="4"/>
  <c r="T465" i="4"/>
  <c r="T187" i="4"/>
  <c r="U187" i="4"/>
  <c r="V187" i="4"/>
  <c r="AI468" i="4" s="1"/>
  <c r="N15" i="5"/>
  <c r="T93" i="4"/>
  <c r="U93" i="4"/>
  <c r="V93" i="4" s="1"/>
  <c r="AI374" i="4" s="1"/>
  <c r="S94" i="4"/>
  <c r="U1115" i="4"/>
  <c r="V1115" i="4" s="1"/>
  <c r="AI1396" i="4" s="1"/>
  <c r="T1115" i="4"/>
  <c r="S1116" i="4"/>
  <c r="S279" i="4"/>
  <c r="T278" i="4"/>
  <c r="U278" i="4"/>
  <c r="V278" i="4" s="1"/>
  <c r="AI559" i="4" s="1"/>
  <c r="AC36" i="5"/>
  <c r="T930" i="4"/>
  <c r="U930" i="4"/>
  <c r="V930" i="4" s="1"/>
  <c r="AI1211" i="4" s="1"/>
  <c r="S931" i="4"/>
  <c r="T712" i="4"/>
  <c r="S713" i="4"/>
  <c r="U712" i="4"/>
  <c r="V712" i="4" s="1"/>
  <c r="AI993" i="4" s="1"/>
  <c r="T682" i="4"/>
  <c r="U682" i="4"/>
  <c r="V682" i="4" s="1"/>
  <c r="AI963" i="4" s="1"/>
  <c r="S683" i="4"/>
  <c r="I32" i="19" l="1"/>
  <c r="J33" i="19"/>
  <c r="H32" i="19"/>
  <c r="I33" i="19"/>
  <c r="H32" i="18"/>
  <c r="I32" i="18" s="1"/>
  <c r="J33" i="18"/>
  <c r="I33" i="18"/>
  <c r="J33" i="14"/>
  <c r="H33" i="15"/>
  <c r="H33" i="11"/>
  <c r="H33" i="10"/>
  <c r="G32" i="13"/>
  <c r="H33" i="13"/>
  <c r="H33" i="12"/>
  <c r="H33" i="8"/>
  <c r="H33" i="9"/>
  <c r="F33" i="7"/>
  <c r="T32" i="4"/>
  <c r="U32" i="4"/>
  <c r="V32" i="4" s="1"/>
  <c r="AI313" i="4" s="1"/>
  <c r="U1055" i="4"/>
  <c r="V1055" i="4" s="1"/>
  <c r="AI1336" i="4" s="1"/>
  <c r="T1055" i="4"/>
  <c r="T868" i="4"/>
  <c r="U868" i="4"/>
  <c r="V868" i="4" s="1"/>
  <c r="AI1149" i="4" s="1"/>
  <c r="S869" i="4"/>
  <c r="T372" i="4"/>
  <c r="S373" i="4"/>
  <c r="U372" i="4"/>
  <c r="V372" i="4" s="1"/>
  <c r="AI653" i="4" s="1"/>
  <c r="T775" i="4"/>
  <c r="U775" i="4"/>
  <c r="V775" i="4" s="1"/>
  <c r="AI1056" i="4" s="1"/>
  <c r="S776" i="4"/>
  <c r="AF60" i="5"/>
  <c r="T1085" i="4"/>
  <c r="U1085" i="4"/>
  <c r="V1085" i="4"/>
  <c r="AI1366" i="4" s="1"/>
  <c r="S1086" i="4"/>
  <c r="V434" i="4"/>
  <c r="AI715" i="4" s="1"/>
  <c r="S435" i="4"/>
  <c r="T434" i="4"/>
  <c r="U434" i="4"/>
  <c r="U838" i="4"/>
  <c r="V838" i="4"/>
  <c r="AI1119" i="4" s="1"/>
  <c r="T838" i="4"/>
  <c r="U713" i="4"/>
  <c r="V713" i="4" s="1"/>
  <c r="AI994" i="4" s="1"/>
  <c r="S714" i="4"/>
  <c r="T713" i="4"/>
  <c r="T466" i="4"/>
  <c r="U466" i="4"/>
  <c r="V466" i="4"/>
  <c r="AI747" i="4" s="1"/>
  <c r="T156" i="4"/>
  <c r="U156" i="4"/>
  <c r="V156" i="4" s="1"/>
  <c r="AI437" i="4" s="1"/>
  <c r="S311" i="4"/>
  <c r="T310" i="4"/>
  <c r="U310" i="4"/>
  <c r="V310" i="4" s="1"/>
  <c r="AI591" i="4" s="1"/>
  <c r="T590" i="4"/>
  <c r="U590" i="4"/>
  <c r="V590" i="4" s="1"/>
  <c r="AI871" i="4" s="1"/>
  <c r="AF81" i="5"/>
  <c r="U404" i="4"/>
  <c r="V404" i="4" s="1"/>
  <c r="AI685" i="4" s="1"/>
  <c r="T404" i="4"/>
  <c r="B81" i="5"/>
  <c r="T745" i="4"/>
  <c r="U745" i="4"/>
  <c r="V745" i="4" s="1"/>
  <c r="AI1026" i="4" s="1"/>
  <c r="U993" i="4"/>
  <c r="V993" i="4" s="1"/>
  <c r="AI1274" i="4" s="1"/>
  <c r="T993" i="4"/>
  <c r="Q18" i="5"/>
  <c r="T125" i="4"/>
  <c r="U125" i="4"/>
  <c r="V125" i="4"/>
  <c r="AI406" i="4" s="1"/>
  <c r="U806" i="4"/>
  <c r="V806" i="4"/>
  <c r="AI1087" i="4" s="1"/>
  <c r="S807" i="4"/>
  <c r="T806" i="4"/>
  <c r="U249" i="4"/>
  <c r="V249" i="4" s="1"/>
  <c r="AI530" i="4" s="1"/>
  <c r="T249" i="4"/>
  <c r="V931" i="4"/>
  <c r="AI1212" i="4" s="1"/>
  <c r="T931" i="4"/>
  <c r="U931" i="4"/>
  <c r="T1116" i="4"/>
  <c r="S1117" i="4"/>
  <c r="U1116" i="4"/>
  <c r="V1116" i="4"/>
  <c r="AI1397" i="4" s="1"/>
  <c r="Q60" i="5"/>
  <c r="U961" i="4"/>
  <c r="V961" i="4" s="1"/>
  <c r="AI1242" i="4" s="1"/>
  <c r="S962" i="4"/>
  <c r="T961" i="4"/>
  <c r="T620" i="4"/>
  <c r="U620" i="4"/>
  <c r="V620" i="4" s="1"/>
  <c r="AI901" i="4" s="1"/>
  <c r="S621" i="4"/>
  <c r="AF39" i="5"/>
  <c r="U497" i="4"/>
  <c r="V497" i="4"/>
  <c r="AI778" i="4" s="1"/>
  <c r="T497" i="4"/>
  <c r="U94" i="4"/>
  <c r="V94" i="4" s="1"/>
  <c r="AI375" i="4" s="1"/>
  <c r="T94" i="4"/>
  <c r="AF31" i="4"/>
  <c r="AG31" i="4"/>
  <c r="AE32" i="4"/>
  <c r="U341" i="4"/>
  <c r="S342" i="4"/>
  <c r="T341" i="4"/>
  <c r="V341" i="4"/>
  <c r="AI622" i="4" s="1"/>
  <c r="V899" i="4"/>
  <c r="AI1180" i="4" s="1"/>
  <c r="S900" i="4"/>
  <c r="T899" i="4"/>
  <c r="U899" i="4"/>
  <c r="AR36" i="4"/>
  <c r="B60" i="5"/>
  <c r="S559" i="4"/>
  <c r="T558" i="4"/>
  <c r="U558" i="4"/>
  <c r="V558" i="4" s="1"/>
  <c r="AI839" i="4" s="1"/>
  <c r="AF18" i="5"/>
  <c r="B39" i="5"/>
  <c r="AM37" i="4"/>
  <c r="AL38" i="4"/>
  <c r="Q81" i="5"/>
  <c r="U683" i="4"/>
  <c r="V683" i="4" s="1"/>
  <c r="AI964" i="4" s="1"/>
  <c r="T683" i="4"/>
  <c r="Q39" i="5"/>
  <c r="T279" i="4"/>
  <c r="U279" i="4"/>
  <c r="V279" i="4" s="1"/>
  <c r="AI560" i="4" s="1"/>
  <c r="S280" i="4"/>
  <c r="B18" i="5"/>
  <c r="D33" i="6"/>
  <c r="S1024" i="4"/>
  <c r="U1023" i="4"/>
  <c r="V1023" i="4" s="1"/>
  <c r="AI1304" i="4" s="1"/>
  <c r="T1023" i="4"/>
  <c r="T527" i="4"/>
  <c r="U527" i="4"/>
  <c r="V527" i="4" s="1"/>
  <c r="AI808" i="4" s="1"/>
  <c r="S528" i="4"/>
  <c r="AI70" i="4"/>
  <c r="AJ70" i="4"/>
  <c r="K32" i="19" l="1"/>
  <c r="L33" i="19"/>
  <c r="J32" i="19"/>
  <c r="K33" i="19"/>
  <c r="L33" i="18"/>
  <c r="J32" i="18"/>
  <c r="K32" i="18" s="1"/>
  <c r="K33" i="18"/>
  <c r="J33" i="15"/>
  <c r="L33" i="14"/>
  <c r="J33" i="12"/>
  <c r="J33" i="10"/>
  <c r="I32" i="13"/>
  <c r="J33" i="13"/>
  <c r="J33" i="11"/>
  <c r="J33" i="9"/>
  <c r="I32" i="8"/>
  <c r="J33" i="8"/>
  <c r="H33" i="7"/>
  <c r="T869" i="4"/>
  <c r="U869" i="4"/>
  <c r="V869" i="4"/>
  <c r="AI1150" i="4" s="1"/>
  <c r="U776" i="4"/>
  <c r="V776" i="4"/>
  <c r="AI1057" i="4" s="1"/>
  <c r="T776" i="4"/>
  <c r="T373" i="4"/>
  <c r="U373" i="4"/>
  <c r="V373" i="4" s="1"/>
  <c r="AI654" i="4" s="1"/>
  <c r="T962" i="4"/>
  <c r="U962" i="4"/>
  <c r="V962" i="4"/>
  <c r="AI1243" i="4" s="1"/>
  <c r="AH60" i="5"/>
  <c r="T528" i="4"/>
  <c r="U528" i="4"/>
  <c r="V528" i="4" s="1"/>
  <c r="AI809" i="4" s="1"/>
  <c r="T559" i="4"/>
  <c r="U559" i="4"/>
  <c r="V559" i="4"/>
  <c r="AI840" i="4" s="1"/>
  <c r="T621" i="4"/>
  <c r="U621" i="4"/>
  <c r="V621" i="4" s="1"/>
  <c r="AI902" i="4" s="1"/>
  <c r="D81" i="5"/>
  <c r="T435" i="4"/>
  <c r="V435" i="4"/>
  <c r="AI716" i="4" s="1"/>
  <c r="U435" i="4"/>
  <c r="S39" i="5"/>
  <c r="AI71" i="4"/>
  <c r="AJ71" i="4"/>
  <c r="T1086" i="4"/>
  <c r="U1086" i="4"/>
  <c r="V1086" i="4"/>
  <c r="AI1367" i="4" s="1"/>
  <c r="AF32" i="4"/>
  <c r="AG32" i="4"/>
  <c r="AE33" i="4"/>
  <c r="T1117" i="4"/>
  <c r="U1117" i="4"/>
  <c r="V1117" i="4"/>
  <c r="AI1398" i="4" s="1"/>
  <c r="D18" i="5"/>
  <c r="D60" i="5"/>
  <c r="V342" i="4"/>
  <c r="AI623" i="4" s="1"/>
  <c r="T342" i="4"/>
  <c r="U342" i="4"/>
  <c r="S60" i="5"/>
  <c r="T714" i="4"/>
  <c r="U714" i="4"/>
  <c r="V714" i="4"/>
  <c r="AI995" i="4" s="1"/>
  <c r="AM38" i="4"/>
  <c r="AL39" i="4"/>
  <c r="AH18" i="5"/>
  <c r="T807" i="4"/>
  <c r="U807" i="4"/>
  <c r="V807" i="4"/>
  <c r="AI1088" i="4" s="1"/>
  <c r="F33" i="6"/>
  <c r="AR37" i="4"/>
  <c r="AH39" i="5"/>
  <c r="AH81" i="5"/>
  <c r="T311" i="4"/>
  <c r="U311" i="4"/>
  <c r="V311" i="4" s="1"/>
  <c r="AI592" i="4" s="1"/>
  <c r="T280" i="4"/>
  <c r="U280" i="4"/>
  <c r="V280" i="4"/>
  <c r="AI561" i="4" s="1"/>
  <c r="S81" i="5"/>
  <c r="D39" i="5"/>
  <c r="S18" i="5"/>
  <c r="T1024" i="4"/>
  <c r="U1024" i="4"/>
  <c r="V1024" i="4"/>
  <c r="AI1305" i="4" s="1"/>
  <c r="T900" i="4"/>
  <c r="U900" i="4"/>
  <c r="V900" i="4" s="1"/>
  <c r="AI1181" i="4" s="1"/>
  <c r="M32" i="19" l="1"/>
  <c r="N33" i="19"/>
  <c r="L32" i="19"/>
  <c r="M33" i="19"/>
  <c r="N33" i="18"/>
  <c r="L32" i="18"/>
  <c r="M32" i="18" s="1"/>
  <c r="M33" i="18"/>
  <c r="N33" i="14"/>
  <c r="M32" i="14"/>
  <c r="L33" i="15"/>
  <c r="L33" i="10"/>
  <c r="K32" i="11"/>
  <c r="L33" i="11"/>
  <c r="K32" i="13"/>
  <c r="L33" i="13"/>
  <c r="L33" i="12"/>
  <c r="K32" i="8"/>
  <c r="L33" i="8"/>
  <c r="L33" i="9"/>
  <c r="J33" i="7"/>
  <c r="AJ81" i="5"/>
  <c r="F39" i="5"/>
  <c r="H33" i="6"/>
  <c r="AM39" i="4"/>
  <c r="AL40" i="4"/>
  <c r="AI72" i="4"/>
  <c r="AJ72" i="4"/>
  <c r="AJ39" i="5"/>
  <c r="AJ18" i="5"/>
  <c r="F18" i="5"/>
  <c r="U81" i="5"/>
  <c r="F81" i="5"/>
  <c r="U18" i="5"/>
  <c r="U60" i="5"/>
  <c r="F60" i="5"/>
  <c r="AR38" i="4"/>
  <c r="AF33" i="4"/>
  <c r="AG33" i="4"/>
  <c r="AE34" i="4"/>
  <c r="U39" i="5"/>
  <c r="AJ60" i="5"/>
  <c r="O33" i="19" l="1"/>
  <c r="B40" i="19"/>
  <c r="O32" i="19"/>
  <c r="N32" i="19"/>
  <c r="O33" i="18"/>
  <c r="B40" i="18"/>
  <c r="N32" i="18"/>
  <c r="B40" i="14"/>
  <c r="O32" i="14"/>
  <c r="N33" i="15"/>
  <c r="N33" i="12"/>
  <c r="M32" i="11"/>
  <c r="N33" i="11"/>
  <c r="M32" i="13"/>
  <c r="N33" i="13"/>
  <c r="N33" i="10"/>
  <c r="N33" i="8"/>
  <c r="M32" i="8"/>
  <c r="N33" i="9"/>
  <c r="L33" i="7"/>
  <c r="AL81" i="5"/>
  <c r="W81" i="5"/>
  <c r="H60" i="5"/>
  <c r="H81" i="5"/>
  <c r="H18" i="5"/>
  <c r="W39" i="5"/>
  <c r="AL60" i="5"/>
  <c r="AL18" i="5"/>
  <c r="AM40" i="4"/>
  <c r="AL41" i="4"/>
  <c r="AF34" i="4"/>
  <c r="AG34" i="4"/>
  <c r="AE35" i="4"/>
  <c r="AR39" i="4"/>
  <c r="W18" i="5"/>
  <c r="H39" i="5"/>
  <c r="W60" i="5"/>
  <c r="J33" i="6"/>
  <c r="AI73" i="4"/>
  <c r="AJ73" i="4"/>
  <c r="AL39" i="5"/>
  <c r="C40" i="19" l="1"/>
  <c r="D40" i="19"/>
  <c r="C39" i="19"/>
  <c r="B39" i="19"/>
  <c r="O32" i="18"/>
  <c r="C40" i="18"/>
  <c r="D40" i="18"/>
  <c r="C39" i="18"/>
  <c r="B39" i="18"/>
  <c r="B40" i="15"/>
  <c r="D40" i="14"/>
  <c r="C39" i="14"/>
  <c r="B40" i="11"/>
  <c r="O32" i="11"/>
  <c r="B40" i="10"/>
  <c r="B40" i="13"/>
  <c r="O32" i="13"/>
  <c r="B40" i="12"/>
  <c r="B40" i="8"/>
  <c r="O32" i="8"/>
  <c r="B40" i="9"/>
  <c r="O32" i="9"/>
  <c r="N33" i="7"/>
  <c r="AI74" i="4"/>
  <c r="AJ74" i="4"/>
  <c r="Y81" i="5"/>
  <c r="AN60" i="5"/>
  <c r="J81" i="5"/>
  <c r="J39" i="5"/>
  <c r="AR40" i="4"/>
  <c r="AN81" i="5"/>
  <c r="L33" i="6"/>
  <c r="AM41" i="4"/>
  <c r="AL42" i="4"/>
  <c r="Y39" i="5"/>
  <c r="J60" i="5"/>
  <c r="Y60" i="5"/>
  <c r="AF35" i="4"/>
  <c r="AG35" i="4"/>
  <c r="AE36" i="4"/>
  <c r="AN18" i="5"/>
  <c r="J18" i="5"/>
  <c r="AN39" i="5"/>
  <c r="Y18" i="5"/>
  <c r="E40" i="19" l="1"/>
  <c r="E39" i="19"/>
  <c r="D39" i="19"/>
  <c r="E40" i="18"/>
  <c r="D39" i="18"/>
  <c r="E39" i="18"/>
  <c r="E39" i="14"/>
  <c r="D40" i="15"/>
  <c r="D40" i="12"/>
  <c r="C39" i="12"/>
  <c r="D40" i="10"/>
  <c r="D40" i="13"/>
  <c r="C39" i="13"/>
  <c r="D40" i="11"/>
  <c r="C39" i="11"/>
  <c r="D40" i="9"/>
  <c r="C39" i="9"/>
  <c r="D40" i="8"/>
  <c r="C39" i="8"/>
  <c r="B40" i="7"/>
  <c r="L60" i="5"/>
  <c r="AA18" i="5"/>
  <c r="L81" i="5"/>
  <c r="AA81" i="5"/>
  <c r="N33" i="6"/>
  <c r="M32" i="6"/>
  <c r="AA39" i="5"/>
  <c r="AI75" i="4"/>
  <c r="AJ75" i="4"/>
  <c r="L18" i="5"/>
  <c r="AE37" i="4"/>
  <c r="AF36" i="4"/>
  <c r="AG36" i="4"/>
  <c r="AP39" i="5"/>
  <c r="AA60" i="5"/>
  <c r="L39" i="5"/>
  <c r="AP60" i="5"/>
  <c r="AP81" i="5"/>
  <c r="AM42" i="4"/>
  <c r="AL43" i="4"/>
  <c r="AP18" i="5"/>
  <c r="AR41" i="4"/>
  <c r="E39" i="15" l="1"/>
  <c r="E39" i="11"/>
  <c r="E39" i="13"/>
  <c r="E39" i="12"/>
  <c r="E39" i="9"/>
  <c r="E39" i="8"/>
  <c r="D40" i="7"/>
  <c r="AR39" i="5"/>
  <c r="N81" i="5"/>
  <c r="AC18" i="5"/>
  <c r="AR18" i="5"/>
  <c r="AR81" i="5"/>
  <c r="O32" i="6"/>
  <c r="B40" i="6"/>
  <c r="N60" i="5"/>
  <c r="AR42" i="4"/>
  <c r="AR60" i="5"/>
  <c r="AI76" i="4"/>
  <c r="AJ76" i="4"/>
  <c r="AC60" i="5"/>
  <c r="AF37" i="4"/>
  <c r="AE38" i="4"/>
  <c r="AG37" i="4"/>
  <c r="AC81" i="5"/>
  <c r="AM43" i="4"/>
  <c r="AL44" i="4"/>
  <c r="N18" i="5"/>
  <c r="AC39" i="5"/>
  <c r="N39" i="5"/>
  <c r="E39" i="7" l="1"/>
  <c r="B42" i="5"/>
  <c r="AE39" i="4"/>
  <c r="AF38" i="4"/>
  <c r="AG38" i="4"/>
  <c r="AJ77" i="4"/>
  <c r="AI77" i="4"/>
  <c r="B63" i="5"/>
  <c r="AF21" i="5"/>
  <c r="Q42" i="5"/>
  <c r="Q84" i="5"/>
  <c r="Q63" i="5"/>
  <c r="AM44" i="4"/>
  <c r="AL45" i="4"/>
  <c r="C39" i="6"/>
  <c r="D40" i="6"/>
  <c r="Q21" i="5"/>
  <c r="AF63" i="5"/>
  <c r="B21" i="5"/>
  <c r="AR43" i="4"/>
  <c r="AF84" i="5"/>
  <c r="AF42" i="5"/>
  <c r="B84" i="5"/>
  <c r="D21" i="5" l="1"/>
  <c r="S21" i="5"/>
  <c r="AI78" i="4"/>
  <c r="AJ78" i="4"/>
  <c r="AH42" i="5"/>
  <c r="S42" i="5"/>
  <c r="AE40" i="4"/>
  <c r="AF39" i="4"/>
  <c r="AG39" i="4"/>
  <c r="D84" i="5"/>
  <c r="AH63" i="5"/>
  <c r="AM45" i="4"/>
  <c r="AL46" i="4"/>
  <c r="S63" i="5"/>
  <c r="D42" i="5"/>
  <c r="D63" i="5"/>
  <c r="AT43" i="4"/>
  <c r="AS43" i="4" s="1"/>
  <c r="AR44" i="4"/>
  <c r="S84" i="5"/>
  <c r="AH84" i="5"/>
  <c r="E39" i="6"/>
  <c r="AH21" i="5"/>
  <c r="AM46" i="4" l="1"/>
  <c r="AL47" i="4"/>
  <c r="AE41" i="4"/>
  <c r="AG40" i="4"/>
  <c r="AF40" i="4"/>
  <c r="AR45" i="4"/>
  <c r="AJ79" i="4"/>
  <c r="AI79" i="4"/>
  <c r="AE42" i="4" l="1"/>
  <c r="AF41" i="4"/>
  <c r="AG41" i="4"/>
  <c r="AR46" i="4"/>
  <c r="AM47" i="4"/>
  <c r="AL48" i="4"/>
  <c r="AI80" i="4"/>
  <c r="AJ80" i="4"/>
  <c r="AM48" i="4" l="1"/>
  <c r="AL49" i="4"/>
  <c r="AI81" i="4"/>
  <c r="AJ81" i="4"/>
  <c r="AE43" i="4"/>
  <c r="AF42" i="4"/>
  <c r="AG42" i="4"/>
  <c r="AR47" i="4"/>
  <c r="AM49" i="4" l="1"/>
  <c r="AL50" i="4"/>
  <c r="AJ82" i="4"/>
  <c r="AI82" i="4"/>
  <c r="AR48" i="4"/>
  <c r="AE44" i="4"/>
  <c r="AF43" i="4"/>
  <c r="AG43" i="4"/>
  <c r="AI83" i="4" l="1"/>
  <c r="AJ83" i="4"/>
  <c r="AF44" i="4"/>
  <c r="AE45" i="4"/>
  <c r="AG44" i="4"/>
  <c r="AR49" i="4"/>
  <c r="AM50" i="4"/>
  <c r="AL51" i="4"/>
  <c r="AM51" i="4" l="1"/>
  <c r="AL52" i="4"/>
  <c r="AR50" i="4"/>
  <c r="AF45" i="4"/>
  <c r="AG45" i="4"/>
  <c r="AE46" i="4"/>
  <c r="AI84" i="4"/>
  <c r="AJ84" i="4"/>
  <c r="AR51" i="4" l="1"/>
  <c r="AF46" i="4"/>
  <c r="AE47" i="4"/>
  <c r="AG46" i="4"/>
  <c r="AM52" i="4"/>
  <c r="AL53" i="4"/>
  <c r="AJ85" i="4"/>
  <c r="AI85" i="4"/>
  <c r="AF47" i="4" l="1"/>
  <c r="AE48" i="4"/>
  <c r="AG47" i="4"/>
  <c r="AR52" i="4"/>
  <c r="AI86" i="4"/>
  <c r="AJ86" i="4"/>
  <c r="AM53" i="4"/>
  <c r="AL54" i="4"/>
  <c r="AR53" i="4" l="1"/>
  <c r="AE49" i="4"/>
  <c r="AF48" i="4"/>
  <c r="AG48" i="4"/>
  <c r="AM54" i="4"/>
  <c r="AL55" i="4"/>
  <c r="AJ87" i="4"/>
  <c r="AI87" i="4"/>
  <c r="AR54" i="4" l="1"/>
  <c r="AM55" i="4"/>
  <c r="AL56" i="4"/>
  <c r="AI88" i="4"/>
  <c r="AJ88" i="4"/>
  <c r="AE50" i="4"/>
  <c r="AF49" i="4"/>
  <c r="AG49" i="4"/>
  <c r="AR55" i="4" l="1"/>
  <c r="AF50" i="4"/>
  <c r="AG50" i="4"/>
  <c r="AE51" i="4"/>
  <c r="AI89" i="4"/>
  <c r="AJ89" i="4"/>
  <c r="AM56" i="4"/>
  <c r="AL57" i="4"/>
  <c r="AJ90" i="4" l="1"/>
  <c r="AI90" i="4"/>
  <c r="AM57" i="4"/>
  <c r="AL58" i="4"/>
  <c r="AR56" i="4"/>
  <c r="AF51" i="4"/>
  <c r="AG51" i="4"/>
  <c r="AE52" i="4"/>
  <c r="AR57" i="4" l="1"/>
  <c r="AM58" i="4"/>
  <c r="AL59" i="4"/>
  <c r="AF52" i="4"/>
  <c r="AG52" i="4"/>
  <c r="AE53" i="4"/>
  <c r="AI91" i="4"/>
  <c r="AJ91" i="4"/>
  <c r="AM59" i="4" l="1"/>
  <c r="AL60" i="4"/>
  <c r="AF53" i="4"/>
  <c r="AG53" i="4"/>
  <c r="AE54" i="4"/>
  <c r="AR58" i="4"/>
  <c r="AI92" i="4"/>
  <c r="AJ92" i="4"/>
  <c r="AR59" i="4" l="1"/>
  <c r="AM60" i="4"/>
  <c r="AL61" i="4"/>
  <c r="AF54" i="4"/>
  <c r="AG54" i="4"/>
  <c r="AE55" i="4"/>
  <c r="AJ93" i="4"/>
  <c r="AI93" i="4"/>
  <c r="AM61" i="4" l="1"/>
  <c r="AL62" i="4"/>
  <c r="AR60" i="4"/>
  <c r="AI94" i="4"/>
  <c r="AJ94" i="4"/>
  <c r="AE56" i="4"/>
  <c r="AF55" i="4"/>
  <c r="AG55" i="4"/>
  <c r="AR61" i="4" l="1"/>
  <c r="AG56" i="4"/>
  <c r="AE57" i="4"/>
  <c r="AF56" i="4"/>
  <c r="AM62" i="4"/>
  <c r="AL63" i="4"/>
  <c r="AI95" i="4"/>
  <c r="AJ95" i="4"/>
  <c r="AR62" i="4" l="1"/>
  <c r="AM63" i="4"/>
  <c r="AL64" i="4"/>
  <c r="AI96" i="4"/>
  <c r="AJ96" i="4"/>
  <c r="AG57" i="4"/>
  <c r="AE58" i="4"/>
  <c r="AF57" i="4"/>
  <c r="AI97" i="4" l="1"/>
  <c r="AJ97" i="4"/>
  <c r="AM64" i="4"/>
  <c r="AL65" i="4"/>
  <c r="AE59" i="4"/>
  <c r="AF58" i="4"/>
  <c r="AG58" i="4"/>
  <c r="AR63" i="4"/>
  <c r="AR64" i="4" l="1"/>
  <c r="AM65" i="4"/>
  <c r="AL66" i="4"/>
  <c r="AI98" i="4"/>
  <c r="AJ98" i="4"/>
  <c r="AE60" i="4"/>
  <c r="AF59" i="4"/>
  <c r="AG59" i="4"/>
  <c r="AM66" i="4" l="1"/>
  <c r="AL67" i="4"/>
  <c r="AI99" i="4"/>
  <c r="AJ99" i="4"/>
  <c r="AR65" i="4"/>
  <c r="AF60" i="4"/>
  <c r="AG60" i="4"/>
  <c r="AE61" i="4"/>
  <c r="AI100" i="4" l="1"/>
  <c r="AJ100" i="4"/>
  <c r="AR66" i="4"/>
  <c r="AM67" i="4"/>
  <c r="AL68" i="4"/>
  <c r="AG61" i="4"/>
  <c r="AF61" i="4"/>
  <c r="AE62" i="4"/>
  <c r="AF62" i="4" l="1"/>
  <c r="AE63" i="4"/>
  <c r="AG62" i="4"/>
  <c r="AI101" i="4"/>
  <c r="AJ101" i="4"/>
  <c r="AM68" i="4"/>
  <c r="AL69" i="4"/>
  <c r="AR67" i="4"/>
  <c r="AG63" i="4" l="1"/>
  <c r="AE64" i="4"/>
  <c r="AF63" i="4"/>
  <c r="AR68" i="4"/>
  <c r="AM69" i="4"/>
  <c r="AL70" i="4"/>
  <c r="AJ102" i="4"/>
  <c r="AI102" i="4"/>
  <c r="AR69" i="4" l="1"/>
  <c r="AI103" i="4"/>
  <c r="AJ103" i="4"/>
  <c r="AG64" i="4"/>
  <c r="AE65" i="4"/>
  <c r="AF64" i="4"/>
  <c r="AM70" i="4"/>
  <c r="AL71" i="4"/>
  <c r="AM71" i="4" l="1"/>
  <c r="AL72" i="4"/>
  <c r="AI104" i="4"/>
  <c r="AJ104" i="4"/>
  <c r="AR70" i="4"/>
  <c r="AF65" i="4"/>
  <c r="AE66" i="4"/>
  <c r="AG65" i="4"/>
  <c r="AR71" i="4" l="1"/>
  <c r="AF66" i="4"/>
  <c r="AG66" i="4"/>
  <c r="AE67" i="4"/>
  <c r="AI105" i="4"/>
  <c r="AJ105" i="4"/>
  <c r="AM72" i="4"/>
  <c r="AL73" i="4"/>
  <c r="AM73" i="4" l="1"/>
  <c r="AL74" i="4"/>
  <c r="AR72" i="4"/>
  <c r="AI106" i="4"/>
  <c r="AJ106" i="4"/>
  <c r="AF67" i="4"/>
  <c r="AG67" i="4"/>
  <c r="AE68" i="4"/>
  <c r="AF68" i="4" l="1"/>
  <c r="AG68" i="4"/>
  <c r="AE69" i="4"/>
  <c r="AI107" i="4"/>
  <c r="AJ107" i="4"/>
  <c r="AR73" i="4"/>
  <c r="AM74" i="4"/>
  <c r="AL75" i="4"/>
  <c r="AR74" i="4" l="1"/>
  <c r="AM75" i="4"/>
  <c r="AL76" i="4"/>
  <c r="AG69" i="4"/>
  <c r="AE70" i="4"/>
  <c r="AF69" i="4"/>
  <c r="AI108" i="4"/>
  <c r="AJ108" i="4"/>
  <c r="AF70" i="4" l="1"/>
  <c r="AG70" i="4"/>
  <c r="AE71" i="4"/>
  <c r="AI109" i="4"/>
  <c r="AJ109" i="4"/>
  <c r="AR75" i="4"/>
  <c r="AM76" i="4"/>
  <c r="AL77" i="4"/>
  <c r="AR76" i="4" l="1"/>
  <c r="AF71" i="4"/>
  <c r="AG71" i="4"/>
  <c r="AJ110" i="4"/>
  <c r="AI110" i="4"/>
  <c r="AM77" i="4"/>
  <c r="AL78" i="4"/>
  <c r="AM78" i="4" l="1"/>
  <c r="AL79" i="4"/>
  <c r="AI111" i="4"/>
  <c r="AJ111" i="4"/>
  <c r="AR77" i="4"/>
  <c r="AM79" i="4" l="1"/>
  <c r="AL80" i="4"/>
  <c r="AR78" i="4"/>
  <c r="AR79" i="4" l="1"/>
  <c r="AM80" i="4"/>
  <c r="AL81" i="4"/>
  <c r="AM81" i="4" l="1"/>
  <c r="AL82" i="4"/>
  <c r="AR80" i="4"/>
  <c r="AR81" i="4" l="1"/>
  <c r="AM82" i="4"/>
  <c r="AL83" i="4"/>
  <c r="AM83" i="4" l="1"/>
  <c r="AL84" i="4"/>
  <c r="AR82" i="4"/>
  <c r="AT81" i="4"/>
  <c r="AS81" i="4" s="1"/>
  <c r="AR83" i="4" l="1"/>
  <c r="AM84" i="4"/>
  <c r="AL85" i="4"/>
  <c r="AM85" i="4" l="1"/>
  <c r="AL86" i="4"/>
  <c r="AR84" i="4"/>
  <c r="AR85" i="4" l="1"/>
  <c r="AM86" i="4"/>
  <c r="AL87" i="4"/>
  <c r="AM87" i="4" l="1"/>
  <c r="AL88" i="4"/>
  <c r="AR86" i="4"/>
  <c r="AR87" i="4" l="1"/>
  <c r="AM88" i="4"/>
  <c r="AL89" i="4"/>
  <c r="AM89" i="4" l="1"/>
  <c r="AL90" i="4"/>
  <c r="AR88" i="4"/>
  <c r="AM90" i="4" l="1"/>
  <c r="AL91" i="4"/>
  <c r="AR89" i="4"/>
  <c r="AM91" i="4" l="1"/>
  <c r="AL92" i="4"/>
  <c r="AR90" i="4"/>
  <c r="AR91" i="4" l="1"/>
  <c r="AM92" i="4"/>
  <c r="AL93" i="4"/>
  <c r="AM93" i="4" l="1"/>
  <c r="AL94" i="4"/>
  <c r="AR92" i="4"/>
  <c r="AM94" i="4" l="1"/>
  <c r="AL95" i="4"/>
  <c r="AR93" i="4"/>
  <c r="AR94" i="4" l="1"/>
  <c r="AM95" i="4"/>
  <c r="AL96" i="4"/>
  <c r="AM96" i="4" l="1"/>
  <c r="AL97" i="4"/>
  <c r="AR95" i="4"/>
  <c r="AR96" i="4" l="1"/>
  <c r="AM97" i="4"/>
  <c r="AL98" i="4"/>
  <c r="AM98" i="4" l="1"/>
  <c r="AL99" i="4"/>
  <c r="AR97" i="4"/>
  <c r="AR98" i="4" l="1"/>
  <c r="AM99" i="4"/>
  <c r="AL100" i="4"/>
  <c r="AM100" i="4" l="1"/>
  <c r="AL101" i="4"/>
  <c r="AR99" i="4"/>
  <c r="AR100" i="4" l="1"/>
  <c r="AM101" i="4"/>
  <c r="AL102" i="4"/>
  <c r="AR101" i="4" l="1"/>
  <c r="AM102" i="4"/>
  <c r="AL103" i="4"/>
  <c r="AM103" i="4" l="1"/>
  <c r="AL104" i="4"/>
  <c r="AR102" i="4"/>
  <c r="AR103" i="4" l="1"/>
  <c r="AM104" i="4"/>
  <c r="AL105" i="4"/>
  <c r="AM105" i="4" l="1"/>
  <c r="AL106" i="4"/>
  <c r="AR104" i="4"/>
  <c r="AM106" i="4" l="1"/>
  <c r="AL107" i="4"/>
  <c r="AR105" i="4"/>
  <c r="AM107" i="4" l="1"/>
  <c r="AL108" i="4"/>
  <c r="AR106" i="4"/>
  <c r="AM108" i="4" l="1"/>
  <c r="AL109" i="4"/>
  <c r="AR107" i="4"/>
  <c r="AM109" i="4" l="1"/>
  <c r="AL110" i="4"/>
  <c r="AR108" i="4"/>
  <c r="AR109" i="4" l="1"/>
  <c r="AM110" i="4"/>
  <c r="AL111" i="4"/>
  <c r="AM111" i="4" l="1"/>
  <c r="AL112" i="4"/>
  <c r="AR110" i="4"/>
  <c r="AR111" i="4" l="1"/>
  <c r="AM112" i="4"/>
  <c r="AL113" i="4"/>
  <c r="AR112" i="4" l="1"/>
  <c r="AM113" i="4"/>
  <c r="AL114" i="4"/>
  <c r="AR113" i="4" l="1"/>
  <c r="AM114" i="4"/>
  <c r="AL115" i="4"/>
  <c r="AM115" i="4" l="1"/>
  <c r="AL116" i="4"/>
  <c r="AR114" i="4"/>
  <c r="AR115" i="4" l="1"/>
  <c r="AM116" i="4"/>
  <c r="AL117" i="4"/>
  <c r="AM117" i="4" l="1"/>
  <c r="AL118" i="4"/>
  <c r="AR116" i="4"/>
  <c r="AR117" i="4" l="1"/>
  <c r="AM118" i="4"/>
  <c r="AL119" i="4"/>
  <c r="AM119" i="4" l="1"/>
  <c r="AL120" i="4"/>
  <c r="AR118" i="4"/>
  <c r="AR119" i="4" l="1"/>
  <c r="AM120" i="4"/>
  <c r="AL121" i="4"/>
  <c r="AR120" i="4" l="1"/>
  <c r="AM121" i="4"/>
  <c r="AL122" i="4"/>
  <c r="AM122" i="4" l="1"/>
  <c r="AL123" i="4"/>
  <c r="AR121" i="4"/>
  <c r="AT120" i="4"/>
  <c r="AS120" i="4" s="1"/>
  <c r="AR122" i="4" l="1"/>
  <c r="AT121" i="4"/>
  <c r="AS121" i="4" s="1"/>
  <c r="AM123" i="4"/>
  <c r="AL124" i="4"/>
  <c r="AM124" i="4" l="1"/>
  <c r="AL125" i="4"/>
  <c r="AR123" i="4"/>
  <c r="AR124" i="4" l="1"/>
  <c r="AM125" i="4"/>
  <c r="AL126" i="4"/>
  <c r="AM126" i="4" l="1"/>
  <c r="AL127" i="4"/>
  <c r="AT124" i="4"/>
  <c r="AS124" i="4" s="1"/>
  <c r="AR125" i="4"/>
  <c r="AM127" i="4" l="1"/>
  <c r="AL128" i="4"/>
  <c r="AT125" i="4"/>
  <c r="AS125" i="4" s="1"/>
  <c r="AR126" i="4"/>
  <c r="AR127" i="4" l="1"/>
  <c r="AT126" i="4"/>
  <c r="AS126" i="4" s="1"/>
  <c r="AM128" i="4"/>
  <c r="AL129" i="4"/>
  <c r="AM129" i="4" l="1"/>
  <c r="AL130" i="4"/>
  <c r="AR128" i="4"/>
  <c r="AR129" i="4" l="1"/>
  <c r="AM130" i="4"/>
  <c r="AL131" i="4"/>
  <c r="AM131" i="4" l="1"/>
  <c r="AL132" i="4"/>
  <c r="AR130" i="4"/>
  <c r="AR131" i="4" l="1"/>
  <c r="AM132" i="4"/>
  <c r="AL133" i="4"/>
  <c r="AM133" i="4" l="1"/>
  <c r="AL134" i="4"/>
  <c r="AR132" i="4"/>
  <c r="AR133" i="4" l="1"/>
  <c r="AM134" i="4"/>
  <c r="AL135" i="4"/>
  <c r="AM135" i="4" l="1"/>
  <c r="AL136" i="4"/>
  <c r="AR134" i="4"/>
  <c r="AR135" i="4" l="1"/>
  <c r="AM136" i="4"/>
  <c r="AL137" i="4"/>
  <c r="AM137" i="4" l="1"/>
  <c r="AL138" i="4"/>
  <c r="AR136" i="4"/>
  <c r="AR137" i="4" l="1"/>
  <c r="AM138" i="4"/>
  <c r="AL139" i="4"/>
  <c r="AM139" i="4" l="1"/>
  <c r="AL140" i="4"/>
  <c r="AR138" i="4"/>
  <c r="AM140" i="4" l="1"/>
  <c r="AL141" i="4"/>
  <c r="AR139" i="4"/>
  <c r="AR140" i="4" l="1"/>
  <c r="AM141" i="4"/>
  <c r="AL142" i="4"/>
  <c r="AM142" i="4" l="1"/>
  <c r="AL143" i="4"/>
  <c r="AR141" i="4"/>
  <c r="AR142" i="4" l="1"/>
  <c r="AM143" i="4"/>
  <c r="AL144" i="4"/>
  <c r="AR143" i="4" l="1"/>
  <c r="AM144" i="4"/>
  <c r="AL145" i="4"/>
  <c r="AR144" i="4" l="1"/>
  <c r="AM145" i="4"/>
  <c r="AL146" i="4"/>
  <c r="AM146" i="4" l="1"/>
  <c r="AL147" i="4"/>
  <c r="AR145" i="4"/>
  <c r="AM147" i="4" l="1"/>
  <c r="AL148" i="4"/>
  <c r="AR146" i="4"/>
  <c r="AR147" i="4" l="1"/>
  <c r="AM148" i="4"/>
  <c r="AL149" i="4"/>
  <c r="AM149" i="4" l="1"/>
  <c r="AL150" i="4"/>
  <c r="AR148" i="4"/>
  <c r="AR149" i="4" l="1"/>
  <c r="AM150" i="4"/>
  <c r="AL151" i="4"/>
  <c r="AM151" i="4" l="1"/>
  <c r="AL152" i="4"/>
  <c r="AR150" i="4"/>
  <c r="AR151" i="4" l="1"/>
  <c r="AM152" i="4"/>
  <c r="AL153" i="4"/>
  <c r="AM153" i="4" l="1"/>
  <c r="AL154" i="4"/>
  <c r="AR152" i="4"/>
  <c r="AR153" i="4" l="1"/>
  <c r="AM154" i="4"/>
  <c r="AL155" i="4"/>
  <c r="AM155" i="4" l="1"/>
  <c r="AL156" i="4"/>
  <c r="AR154" i="4"/>
  <c r="AR155" i="4" l="1"/>
  <c r="AM156" i="4"/>
  <c r="AL157" i="4"/>
  <c r="AM157" i="4" l="1"/>
  <c r="AL158" i="4"/>
  <c r="AR156" i="4"/>
  <c r="AR157" i="4" l="1"/>
  <c r="AM158" i="4"/>
  <c r="AL159" i="4"/>
  <c r="AM159" i="4" l="1"/>
  <c r="AL160" i="4"/>
  <c r="AR158" i="4"/>
  <c r="AR159" i="4" l="1"/>
  <c r="AM160" i="4"/>
  <c r="AL161" i="4"/>
  <c r="AM161" i="4" l="1"/>
  <c r="AL162" i="4"/>
  <c r="AR160" i="4"/>
  <c r="AR161" i="4" l="1"/>
  <c r="AM162" i="4"/>
  <c r="AL163" i="4"/>
  <c r="AR162" i="4" l="1"/>
  <c r="AM163" i="4"/>
  <c r="AL164" i="4"/>
  <c r="AM164" i="4" l="1"/>
  <c r="AL165" i="4"/>
  <c r="AR163" i="4"/>
  <c r="AR164" i="4" l="1"/>
  <c r="AM165" i="4"/>
  <c r="AL166" i="4"/>
  <c r="AM166" i="4" l="1"/>
  <c r="AL167" i="4"/>
  <c r="AR165" i="4"/>
  <c r="AR166" i="4" l="1"/>
  <c r="AM167" i="4"/>
  <c r="AL168" i="4"/>
  <c r="AM168" i="4" l="1"/>
  <c r="AL169" i="4"/>
  <c r="AR167" i="4"/>
  <c r="AR168" i="4" l="1"/>
  <c r="AM169" i="4"/>
  <c r="AL170" i="4"/>
  <c r="AM170" i="4" l="1"/>
  <c r="AL171" i="4"/>
  <c r="AR169" i="4"/>
  <c r="AM171" i="4" l="1"/>
  <c r="AL172" i="4"/>
  <c r="AR170" i="4"/>
  <c r="AR171" i="4" l="1"/>
  <c r="AM172" i="4"/>
  <c r="AL173" i="4"/>
  <c r="AM173" i="4" l="1"/>
  <c r="AL174" i="4"/>
  <c r="AR172" i="4"/>
  <c r="AR173" i="4" l="1"/>
  <c r="AM174" i="4"/>
  <c r="AL175" i="4"/>
  <c r="AM175" i="4" l="1"/>
  <c r="AL176" i="4"/>
  <c r="AR174" i="4"/>
  <c r="AR175" i="4" l="1"/>
  <c r="AM176" i="4"/>
  <c r="AL177" i="4"/>
  <c r="AM177" i="4" l="1"/>
  <c r="AL178" i="4"/>
  <c r="AR176" i="4"/>
  <c r="AM178" i="4" l="1"/>
  <c r="AL179" i="4"/>
  <c r="AR177" i="4"/>
  <c r="AR178" i="4" l="1"/>
  <c r="AM179" i="4"/>
  <c r="AL180" i="4"/>
  <c r="AM180" i="4" l="1"/>
  <c r="AL181" i="4"/>
  <c r="AR179" i="4"/>
  <c r="AM181" i="4" l="1"/>
  <c r="AL182" i="4"/>
  <c r="AR180" i="4"/>
  <c r="AR181" i="4" l="1"/>
  <c r="AM182" i="4"/>
  <c r="AL183" i="4"/>
  <c r="AM183" i="4" l="1"/>
  <c r="AL184" i="4"/>
  <c r="AR182" i="4"/>
  <c r="AM184" i="4" l="1"/>
  <c r="AL185" i="4"/>
  <c r="AR183" i="4"/>
  <c r="AM185" i="4" l="1"/>
  <c r="AL186" i="4"/>
  <c r="AR184" i="4"/>
  <c r="AR185" i="4" l="1"/>
  <c r="AM186" i="4"/>
  <c r="AL187" i="4"/>
  <c r="AM187" i="4" l="1"/>
  <c r="AL188" i="4"/>
  <c r="AR186" i="4"/>
  <c r="AR187" i="4" l="1"/>
  <c r="AM188" i="4"/>
  <c r="AL189" i="4"/>
  <c r="AM189" i="4" l="1"/>
  <c r="AL190" i="4"/>
  <c r="AR188" i="4"/>
  <c r="AM190" i="4" l="1"/>
  <c r="AL191" i="4"/>
  <c r="AR189" i="4"/>
  <c r="AM191" i="4" l="1"/>
  <c r="AL192" i="4"/>
  <c r="AR190" i="4"/>
  <c r="AR191" i="4" l="1"/>
  <c r="AM192" i="4"/>
  <c r="AL193" i="4"/>
  <c r="AR192" i="4" l="1"/>
  <c r="AM193" i="4"/>
  <c r="AL194" i="4"/>
  <c r="AR193" i="4" l="1"/>
  <c r="AM194" i="4"/>
  <c r="AL195" i="4"/>
  <c r="AM195" i="4" l="1"/>
  <c r="AL196" i="4"/>
  <c r="AR194" i="4"/>
  <c r="AM196" i="4" l="1"/>
  <c r="AL197" i="4"/>
  <c r="AR195" i="4"/>
  <c r="AR196" i="4" l="1"/>
  <c r="AM197" i="4"/>
  <c r="AL198" i="4"/>
  <c r="AM198" i="4" l="1"/>
  <c r="AL199" i="4"/>
  <c r="AR197" i="4"/>
  <c r="AM199" i="4" l="1"/>
  <c r="AL200" i="4"/>
  <c r="AR198" i="4"/>
  <c r="AM200" i="4" l="1"/>
  <c r="AL201" i="4"/>
  <c r="AR199" i="4"/>
  <c r="AM201" i="4" l="1"/>
  <c r="AL202" i="4"/>
  <c r="AR200" i="4"/>
  <c r="AR201" i="4" l="1"/>
  <c r="AM202" i="4"/>
  <c r="AL203" i="4"/>
  <c r="AM203" i="4" l="1"/>
  <c r="AL204" i="4"/>
  <c r="AR202" i="4"/>
  <c r="AR203" i="4" l="1"/>
  <c r="AM204" i="4"/>
  <c r="AL205" i="4"/>
  <c r="AR204" i="4" l="1"/>
  <c r="AM205" i="4"/>
  <c r="AL206" i="4"/>
  <c r="AR205" i="4" l="1"/>
  <c r="AM206" i="4"/>
  <c r="AL207" i="4"/>
  <c r="AR206" i="4" l="1"/>
  <c r="AM207" i="4"/>
  <c r="AL208" i="4"/>
  <c r="AM208" i="4" l="1"/>
  <c r="AL209" i="4"/>
  <c r="AR207" i="4"/>
  <c r="AM209" i="4" l="1"/>
  <c r="AL210" i="4"/>
  <c r="AR208" i="4"/>
  <c r="AR209" i="4" l="1"/>
  <c r="AM210" i="4"/>
  <c r="AL211" i="4"/>
  <c r="AM211" i="4" l="1"/>
  <c r="AL212" i="4"/>
  <c r="AR210" i="4"/>
  <c r="AR211" i="4" l="1"/>
  <c r="AM212" i="4"/>
  <c r="AL213" i="4"/>
  <c r="AM213" i="4" l="1"/>
  <c r="AL214" i="4"/>
  <c r="AR212" i="4"/>
  <c r="AR213" i="4" l="1"/>
  <c r="AM214" i="4"/>
  <c r="AL215" i="4"/>
  <c r="AM215" i="4" l="1"/>
  <c r="AL216" i="4"/>
  <c r="AR214" i="4"/>
  <c r="AM216" i="4" l="1"/>
  <c r="AL217" i="4"/>
  <c r="AR215" i="4"/>
  <c r="AR216" i="4" l="1"/>
  <c r="AM217" i="4"/>
  <c r="AL218" i="4"/>
  <c r="AM218" i="4" l="1"/>
  <c r="AL219" i="4"/>
  <c r="AR217" i="4"/>
  <c r="AM219" i="4" l="1"/>
  <c r="AL220" i="4"/>
  <c r="AR218" i="4"/>
  <c r="AR219" i="4" l="1"/>
  <c r="AM220" i="4"/>
  <c r="AL221" i="4"/>
  <c r="AM221" i="4" l="1"/>
  <c r="AL222" i="4"/>
  <c r="AR220" i="4"/>
  <c r="AR221" i="4" l="1"/>
  <c r="AM222" i="4"/>
  <c r="AL223" i="4"/>
  <c r="AM223" i="4" l="1"/>
  <c r="AL224" i="4"/>
  <c r="AR222" i="4"/>
  <c r="AM224" i="4" l="1"/>
  <c r="AL225" i="4"/>
  <c r="AR223" i="4"/>
  <c r="AR224" i="4" l="1"/>
  <c r="AM225" i="4"/>
  <c r="AL226" i="4"/>
  <c r="AM226" i="4" l="1"/>
  <c r="AL227" i="4"/>
  <c r="AR225" i="4"/>
  <c r="AT224" i="4"/>
  <c r="AS224" i="4" s="1"/>
  <c r="AR226" i="4" l="1"/>
  <c r="AM227" i="4"/>
  <c r="AL228" i="4"/>
  <c r="AM228" i="4" l="1"/>
  <c r="AL229" i="4"/>
  <c r="AR227" i="4"/>
  <c r="AR228" i="4" l="1"/>
  <c r="AM229" i="4"/>
  <c r="AL230" i="4"/>
  <c r="AM230" i="4" l="1"/>
  <c r="AL231" i="4"/>
  <c r="AR229" i="4"/>
  <c r="AR230" i="4" l="1"/>
  <c r="AM231" i="4"/>
  <c r="AL232" i="4"/>
  <c r="AR231" i="4" l="1"/>
  <c r="AM232" i="4"/>
  <c r="AL233" i="4"/>
  <c r="AM233" i="4" l="1"/>
  <c r="AL234" i="4"/>
  <c r="AR232" i="4"/>
  <c r="AR233" i="4" l="1"/>
  <c r="AM234" i="4"/>
  <c r="AL235" i="4"/>
  <c r="AM235" i="4" l="1"/>
  <c r="AL236" i="4"/>
  <c r="AR234" i="4"/>
  <c r="AR235" i="4" l="1"/>
  <c r="AM236" i="4"/>
  <c r="AL237" i="4"/>
  <c r="AM237" i="4" l="1"/>
  <c r="AL238" i="4"/>
  <c r="AR236" i="4"/>
  <c r="AM238" i="4" l="1"/>
  <c r="AL239" i="4"/>
  <c r="AR237" i="4"/>
  <c r="AM239" i="4" l="1"/>
  <c r="AL240" i="4"/>
  <c r="AR238" i="4"/>
  <c r="AR239" i="4" l="1"/>
  <c r="AM240" i="4"/>
  <c r="AL241" i="4"/>
  <c r="AM241" i="4" l="1"/>
  <c r="AL242" i="4"/>
  <c r="AR240" i="4"/>
  <c r="AR241" i="4" l="1"/>
  <c r="AM242" i="4"/>
  <c r="AL243" i="4"/>
  <c r="AM243" i="4" l="1"/>
  <c r="AL244" i="4"/>
  <c r="AR242" i="4"/>
  <c r="AR243" i="4" l="1"/>
  <c r="AM244" i="4"/>
  <c r="AL245" i="4"/>
  <c r="AM245" i="4" l="1"/>
  <c r="AL246" i="4"/>
  <c r="AR244" i="4"/>
  <c r="AR245" i="4" l="1"/>
  <c r="AM246" i="4"/>
  <c r="AL247" i="4"/>
  <c r="AM247" i="4" l="1"/>
  <c r="AL248" i="4"/>
  <c r="AR246" i="4"/>
  <c r="AR247" i="4" l="1"/>
  <c r="AM248" i="4"/>
  <c r="AL249" i="4"/>
  <c r="AM249" i="4" l="1"/>
  <c r="AL250" i="4"/>
  <c r="AR248" i="4"/>
  <c r="AR249" i="4" l="1"/>
  <c r="AM250" i="4"/>
  <c r="AL251" i="4"/>
  <c r="AM251" i="4" l="1"/>
  <c r="AL252" i="4"/>
  <c r="AR250" i="4"/>
  <c r="AR251" i="4" l="1"/>
  <c r="AM252" i="4"/>
  <c r="AL253" i="4"/>
  <c r="AM253" i="4" l="1"/>
  <c r="AL254" i="4"/>
  <c r="AR252" i="4"/>
  <c r="AM254" i="4" l="1"/>
  <c r="AL255" i="4"/>
  <c r="AR253" i="4"/>
  <c r="AR254" i="4" l="1"/>
  <c r="AM255" i="4"/>
  <c r="AL256" i="4"/>
  <c r="AM256" i="4" l="1"/>
  <c r="AL257" i="4"/>
  <c r="AR255" i="4"/>
  <c r="AR256" i="4" l="1"/>
  <c r="AM257" i="4"/>
  <c r="AL258" i="4"/>
  <c r="AR257" i="4" l="1"/>
  <c r="AM258" i="4"/>
  <c r="AL259" i="4"/>
  <c r="AM259" i="4" l="1"/>
  <c r="AL260" i="4"/>
  <c r="AR258" i="4"/>
  <c r="AR259" i="4" l="1"/>
  <c r="AM260" i="4"/>
  <c r="AL261" i="4"/>
  <c r="AM261" i="4" l="1"/>
  <c r="AL262" i="4"/>
  <c r="AR260" i="4"/>
  <c r="AR261" i="4" l="1"/>
  <c r="AM262" i="4"/>
  <c r="AL263" i="4"/>
  <c r="AM263" i="4" l="1"/>
  <c r="AL264" i="4"/>
  <c r="AR262" i="4"/>
  <c r="AR263" i="4" l="1"/>
  <c r="AM264" i="4"/>
  <c r="AL265" i="4"/>
  <c r="AR264" i="4" l="1"/>
  <c r="AM265" i="4"/>
  <c r="AL266" i="4"/>
  <c r="AM266" i="4" l="1"/>
  <c r="AL267" i="4"/>
  <c r="AR265" i="4"/>
  <c r="AM267" i="4" l="1"/>
  <c r="AL268" i="4"/>
  <c r="AR266" i="4"/>
  <c r="AR267" i="4" l="1"/>
  <c r="AM268" i="4"/>
  <c r="AL269" i="4"/>
  <c r="AM269" i="4" l="1"/>
  <c r="AL270" i="4"/>
  <c r="AT267" i="4"/>
  <c r="AS267" i="4" s="1"/>
  <c r="AR268" i="4"/>
  <c r="AR269" i="4" l="1"/>
  <c r="AM270" i="4"/>
  <c r="AL271" i="4"/>
  <c r="AM271" i="4" l="1"/>
  <c r="AL272" i="4"/>
  <c r="AR270" i="4"/>
  <c r="AR271" i="4" l="1"/>
  <c r="AM272" i="4"/>
  <c r="AL273" i="4"/>
  <c r="AM273" i="4" l="1"/>
  <c r="AL274" i="4"/>
  <c r="AR272" i="4"/>
  <c r="AR273" i="4" l="1"/>
  <c r="AM274" i="4"/>
  <c r="AL275" i="4"/>
  <c r="AM275" i="4" l="1"/>
  <c r="AL276" i="4"/>
  <c r="AR274" i="4"/>
  <c r="AR275" i="4" l="1"/>
  <c r="AM276" i="4"/>
  <c r="AL277" i="4"/>
  <c r="AR276" i="4" l="1"/>
  <c r="AM277" i="4"/>
  <c r="AL278" i="4"/>
  <c r="AR277" i="4" l="1"/>
  <c r="AM278" i="4"/>
  <c r="AL279" i="4"/>
  <c r="AR278" i="4" l="1"/>
  <c r="AM279" i="4"/>
  <c r="AL280" i="4"/>
  <c r="AM280" i="4" l="1"/>
  <c r="AL281" i="4"/>
  <c r="AR279" i="4"/>
  <c r="AR280" i="4" l="1"/>
  <c r="AM281" i="4"/>
  <c r="AL282" i="4"/>
  <c r="AM282" i="4" l="1"/>
  <c r="AO2" i="4"/>
  <c r="AO6" i="4"/>
  <c r="AP6" i="4" s="1"/>
  <c r="AO15" i="4"/>
  <c r="AP15" i="4" s="1"/>
  <c r="AO11" i="4"/>
  <c r="AP11" i="4" s="1"/>
  <c r="AO9" i="4"/>
  <c r="AP9" i="4" s="1"/>
  <c r="AO244" i="4"/>
  <c r="AP244" i="4" s="1"/>
  <c r="AO88" i="4"/>
  <c r="AP88" i="4" s="1"/>
  <c r="AO217" i="4"/>
  <c r="AP217" i="4" s="1"/>
  <c r="AO177" i="4"/>
  <c r="AP177" i="4" s="1"/>
  <c r="AO264" i="4"/>
  <c r="AP264" i="4" s="1"/>
  <c r="AO169" i="4"/>
  <c r="AP169" i="4" s="1"/>
  <c r="AO128" i="4"/>
  <c r="AP128" i="4" s="1"/>
  <c r="AO275" i="4"/>
  <c r="AP275" i="4" s="1"/>
  <c r="AO114" i="4"/>
  <c r="AP114" i="4" s="1"/>
  <c r="AO71" i="4"/>
  <c r="AP71" i="4" s="1"/>
  <c r="AO108" i="4"/>
  <c r="AP108" i="4" s="1"/>
  <c r="AO140" i="4"/>
  <c r="AP140" i="4" s="1"/>
  <c r="AO123" i="4"/>
  <c r="AP123" i="4" s="1"/>
  <c r="AO83" i="4"/>
  <c r="AP83" i="4" s="1"/>
  <c r="AO44" i="4"/>
  <c r="AP44" i="4" s="1"/>
  <c r="AO4" i="4"/>
  <c r="AP4" i="4" s="1"/>
  <c r="AO72" i="4"/>
  <c r="AP72" i="4" s="1"/>
  <c r="AO228" i="4"/>
  <c r="AP228" i="4" s="1"/>
  <c r="AO64" i="4"/>
  <c r="AP64" i="4" s="1"/>
  <c r="AO68" i="4"/>
  <c r="AP68" i="4" s="1"/>
  <c r="AO106" i="4"/>
  <c r="AP106" i="4" s="1"/>
  <c r="AO135" i="4"/>
  <c r="AP135" i="4" s="1"/>
  <c r="AO157" i="4"/>
  <c r="AP157" i="4" s="1"/>
  <c r="AO14" i="4"/>
  <c r="AP14" i="4" s="1"/>
  <c r="AO96" i="4"/>
  <c r="AP96" i="4" s="1"/>
  <c r="AO89" i="4"/>
  <c r="AP89" i="4" s="1"/>
  <c r="AO85" i="4"/>
  <c r="AP85" i="4" s="1"/>
  <c r="AO262" i="4"/>
  <c r="AP262" i="4" s="1"/>
  <c r="AO117" i="4"/>
  <c r="AP117" i="4" s="1"/>
  <c r="AO195" i="4"/>
  <c r="AP195" i="4" s="1"/>
  <c r="AO234" i="4"/>
  <c r="AP234" i="4" s="1"/>
  <c r="AO221" i="4"/>
  <c r="AP221" i="4" s="1"/>
  <c r="AO41" i="4"/>
  <c r="AP41" i="4" s="1"/>
  <c r="AO240" i="4"/>
  <c r="AP240" i="4" s="1"/>
  <c r="AO165" i="4"/>
  <c r="AP165" i="4" s="1"/>
  <c r="AO241" i="4"/>
  <c r="AP241" i="4" s="1"/>
  <c r="AO159" i="4"/>
  <c r="AP159" i="4" s="1"/>
  <c r="AO8" i="4"/>
  <c r="AP8" i="4" s="1"/>
  <c r="AO280" i="4"/>
  <c r="AP280" i="4" s="1"/>
  <c r="AO52" i="4"/>
  <c r="AP52" i="4" s="1"/>
  <c r="AO188" i="4"/>
  <c r="AP188" i="4" s="1"/>
  <c r="AO261" i="4"/>
  <c r="AP261" i="4" s="1"/>
  <c r="AO194" i="4"/>
  <c r="AP194" i="4" s="1"/>
  <c r="AO189" i="4"/>
  <c r="AP189" i="4" s="1"/>
  <c r="AO151" i="4"/>
  <c r="AP151" i="4" s="1"/>
  <c r="AO246" i="4"/>
  <c r="AP246" i="4" s="1"/>
  <c r="AO24" i="4"/>
  <c r="AP24" i="4" s="1"/>
  <c r="AO142" i="4"/>
  <c r="AP142" i="4" s="1"/>
  <c r="AO35" i="4"/>
  <c r="AP35" i="4" s="1"/>
  <c r="AO212" i="4"/>
  <c r="AP212" i="4" s="1"/>
  <c r="AO60" i="4"/>
  <c r="AP60" i="4" s="1"/>
  <c r="AO110" i="4"/>
  <c r="AP110" i="4" s="1"/>
  <c r="AO22" i="4"/>
  <c r="AP22" i="4" s="1"/>
  <c r="AO139" i="4"/>
  <c r="AP139" i="4" s="1"/>
  <c r="AO67" i="4"/>
  <c r="AP67" i="4" s="1"/>
  <c r="AL283" i="4"/>
  <c r="AO254" i="4"/>
  <c r="AP254" i="4" s="1"/>
  <c r="AO281" i="4"/>
  <c r="AP281" i="4" s="1"/>
  <c r="AO99" i="4"/>
  <c r="AP99" i="4" s="1"/>
  <c r="AO173" i="4"/>
  <c r="AP173" i="4" s="1"/>
  <c r="AO63" i="4"/>
  <c r="AP63" i="4" s="1"/>
  <c r="AO87" i="4"/>
  <c r="AP87" i="4" s="1"/>
  <c r="AO115" i="4"/>
  <c r="AP115" i="4" s="1"/>
  <c r="AO70" i="4"/>
  <c r="AP70" i="4" s="1"/>
  <c r="AO152" i="4"/>
  <c r="AP152" i="4" s="1"/>
  <c r="AO82" i="4"/>
  <c r="AP82" i="4" s="1"/>
  <c r="AO249" i="4"/>
  <c r="AP249" i="4" s="1"/>
  <c r="AO155" i="4"/>
  <c r="AP155" i="4" s="1"/>
  <c r="AO109" i="4"/>
  <c r="AP109" i="4" s="1"/>
  <c r="AO250" i="4"/>
  <c r="AP250" i="4" s="1"/>
  <c r="AO269" i="4"/>
  <c r="AP269" i="4" s="1"/>
  <c r="AO276" i="4"/>
  <c r="AP276" i="4" s="1"/>
  <c r="AO256" i="4"/>
  <c r="AP256" i="4" s="1"/>
  <c r="AO213" i="4"/>
  <c r="AP213" i="4" s="1"/>
  <c r="AO95" i="4"/>
  <c r="AP95" i="4" s="1"/>
  <c r="AO149" i="4"/>
  <c r="AP149" i="4" s="1"/>
  <c r="AO223" i="4"/>
  <c r="AP223" i="4" s="1"/>
  <c r="AO80" i="4"/>
  <c r="AP80" i="4" s="1"/>
  <c r="AO237" i="4"/>
  <c r="AP237" i="4" s="1"/>
  <c r="AO201" i="4"/>
  <c r="AP201" i="4" s="1"/>
  <c r="AO270" i="4"/>
  <c r="AP270" i="4" s="1"/>
  <c r="AO179" i="4"/>
  <c r="AP179" i="4" s="1"/>
  <c r="AO39" i="4"/>
  <c r="AP39" i="4" s="1"/>
  <c r="AO220" i="4"/>
  <c r="AP220" i="4" s="1"/>
  <c r="AO37" i="4"/>
  <c r="AP37" i="4" s="1"/>
  <c r="AO20" i="4"/>
  <c r="AP20" i="4" s="1"/>
  <c r="AO17" i="4"/>
  <c r="AP17" i="4" s="1"/>
  <c r="AO42" i="4"/>
  <c r="AP42" i="4" s="1"/>
  <c r="AO227" i="4"/>
  <c r="AP227" i="4" s="1"/>
  <c r="AO238" i="4"/>
  <c r="AP238" i="4" s="1"/>
  <c r="AO16" i="4"/>
  <c r="AP16" i="4" s="1"/>
  <c r="AO119" i="4"/>
  <c r="AP119" i="4" s="1"/>
  <c r="AO105" i="4"/>
  <c r="AP105" i="4" s="1"/>
  <c r="AO38" i="4"/>
  <c r="AP38" i="4" s="1"/>
  <c r="AO122" i="4"/>
  <c r="AP122" i="4" s="1"/>
  <c r="AO18" i="4"/>
  <c r="AP18" i="4" s="1"/>
  <c r="AO92" i="4"/>
  <c r="AP92" i="4" s="1"/>
  <c r="AO207" i="4"/>
  <c r="AP207" i="4" s="1"/>
  <c r="AO10" i="4"/>
  <c r="AP10" i="4" s="1"/>
  <c r="AO176" i="4"/>
  <c r="AP176" i="4" s="1"/>
  <c r="AO136" i="4"/>
  <c r="AP136" i="4" s="1"/>
  <c r="AO222" i="4"/>
  <c r="AP222" i="4" s="1"/>
  <c r="AO112" i="4"/>
  <c r="AP112" i="4" s="1"/>
  <c r="AO132" i="4"/>
  <c r="AP132" i="4" s="1"/>
  <c r="AO69" i="4"/>
  <c r="AP69" i="4" s="1"/>
  <c r="AO205" i="4"/>
  <c r="AP205" i="4" s="1"/>
  <c r="AO23" i="4"/>
  <c r="AP23" i="4" s="1"/>
  <c r="AO7" i="4"/>
  <c r="AP7" i="4" s="1"/>
  <c r="AO32" i="4"/>
  <c r="AP32" i="4" s="1"/>
  <c r="AO211" i="4"/>
  <c r="AP211" i="4" s="1"/>
  <c r="AO180" i="4"/>
  <c r="AP180" i="4" s="1"/>
  <c r="AO97" i="4"/>
  <c r="AP97" i="4" s="1"/>
  <c r="AO198" i="4"/>
  <c r="AP198" i="4" s="1"/>
  <c r="AO175" i="4"/>
  <c r="AP175" i="4" s="1"/>
  <c r="AO181" i="4"/>
  <c r="AP181" i="4" s="1"/>
  <c r="AO186" i="4"/>
  <c r="AP186" i="4" s="1"/>
  <c r="AO3" i="4"/>
  <c r="AP3" i="4" s="1"/>
  <c r="AO253" i="4"/>
  <c r="AP253" i="4" s="1"/>
  <c r="AO53" i="4"/>
  <c r="AP53" i="4" s="1"/>
  <c r="AO133" i="4"/>
  <c r="AP133" i="4" s="1"/>
  <c r="AO28" i="4"/>
  <c r="AP28" i="4" s="1"/>
  <c r="AO34" i="4"/>
  <c r="AP34" i="4" s="1"/>
  <c r="AO161" i="4"/>
  <c r="AP161" i="4" s="1"/>
  <c r="AO107" i="4"/>
  <c r="AP107" i="4" s="1"/>
  <c r="AO120" i="4"/>
  <c r="AP120" i="4" s="1"/>
  <c r="AO65" i="4"/>
  <c r="AP65" i="4" s="1"/>
  <c r="AO125" i="4"/>
  <c r="AP125" i="4" s="1"/>
  <c r="AO193" i="4"/>
  <c r="AP193" i="4" s="1"/>
  <c r="AO27" i="4"/>
  <c r="AP27" i="4" s="1"/>
  <c r="AO190" i="4"/>
  <c r="AP190" i="4" s="1"/>
  <c r="AO98" i="4"/>
  <c r="AP98" i="4" s="1"/>
  <c r="AO148" i="4"/>
  <c r="AP148" i="4" s="1"/>
  <c r="AO260" i="4"/>
  <c r="AP260" i="4" s="1"/>
  <c r="AO12" i="4"/>
  <c r="AP12" i="4" s="1"/>
  <c r="AO158" i="4"/>
  <c r="AP158" i="4" s="1"/>
  <c r="AO214" i="4"/>
  <c r="AP214" i="4" s="1"/>
  <c r="AO58" i="4"/>
  <c r="AP58" i="4" s="1"/>
  <c r="AO271" i="4"/>
  <c r="AP271" i="4" s="1"/>
  <c r="AO232" i="4"/>
  <c r="AP232" i="4" s="1"/>
  <c r="AO124" i="4"/>
  <c r="AP124" i="4" s="1"/>
  <c r="AO172" i="4"/>
  <c r="AP172" i="4" s="1"/>
  <c r="AO138" i="4"/>
  <c r="AP138" i="4" s="1"/>
  <c r="AO94" i="4"/>
  <c r="AP94" i="4" s="1"/>
  <c r="AO199" i="4"/>
  <c r="AP199" i="4" s="1"/>
  <c r="AO45" i="4"/>
  <c r="AP45" i="4" s="1"/>
  <c r="AO206" i="4"/>
  <c r="AP206" i="4" s="1"/>
  <c r="AO100" i="4"/>
  <c r="AP100" i="4" s="1"/>
  <c r="AO46" i="4"/>
  <c r="AP46" i="4" s="1"/>
  <c r="AO90" i="4"/>
  <c r="AP90" i="4" s="1"/>
  <c r="AO251" i="4"/>
  <c r="AP251" i="4" s="1"/>
  <c r="AO170" i="4"/>
  <c r="AP170" i="4" s="1"/>
  <c r="AO163" i="4"/>
  <c r="AP163" i="4" s="1"/>
  <c r="AO126" i="4"/>
  <c r="AP126" i="4" s="1"/>
  <c r="AO81" i="4"/>
  <c r="AP81" i="4" s="1"/>
  <c r="AO113" i="4"/>
  <c r="AP113" i="4" s="1"/>
  <c r="AO204" i="4"/>
  <c r="AP204" i="4" s="1"/>
  <c r="AO231" i="4"/>
  <c r="AP231" i="4" s="1"/>
  <c r="AO43" i="4"/>
  <c r="AP43" i="4" s="1"/>
  <c r="AO192" i="4"/>
  <c r="AP192" i="4" s="1"/>
  <c r="AO166" i="4"/>
  <c r="AP166" i="4" s="1"/>
  <c r="AO134" i="4"/>
  <c r="AP134" i="4" s="1"/>
  <c r="AO230" i="4"/>
  <c r="AP230" i="4" s="1"/>
  <c r="AO77" i="4"/>
  <c r="AP77" i="4" s="1"/>
  <c r="AO279" i="4"/>
  <c r="AP279" i="4" s="1"/>
  <c r="AO265" i="4"/>
  <c r="AP265" i="4" s="1"/>
  <c r="AO21" i="4"/>
  <c r="AP21" i="4" s="1"/>
  <c r="AO49" i="4"/>
  <c r="AP49" i="4" s="1"/>
  <c r="AO30" i="4"/>
  <c r="AP30" i="4" s="1"/>
  <c r="AO84" i="4"/>
  <c r="AP84" i="4" s="1"/>
  <c r="AO191" i="4"/>
  <c r="AP191" i="4" s="1"/>
  <c r="AO147" i="4"/>
  <c r="AP147" i="4" s="1"/>
  <c r="AO40" i="4"/>
  <c r="AP40" i="4" s="1"/>
  <c r="AO111" i="4"/>
  <c r="AP111" i="4" s="1"/>
  <c r="AO31" i="4"/>
  <c r="AP31" i="4" s="1"/>
  <c r="AO74" i="4"/>
  <c r="AP74" i="4" s="1"/>
  <c r="AO236" i="4"/>
  <c r="AP236" i="4" s="1"/>
  <c r="AO162" i="4"/>
  <c r="AP162" i="4" s="1"/>
  <c r="AO282" i="4"/>
  <c r="AP282" i="4" s="1"/>
  <c r="AO121" i="4"/>
  <c r="AP121" i="4" s="1"/>
  <c r="AO127" i="4"/>
  <c r="AP127" i="4" s="1"/>
  <c r="AO178" i="4"/>
  <c r="AP178" i="4" s="1"/>
  <c r="AO146" i="4"/>
  <c r="AP146" i="4" s="1"/>
  <c r="AO131" i="4"/>
  <c r="AP131" i="4" s="1"/>
  <c r="AO160" i="4"/>
  <c r="AP160" i="4" s="1"/>
  <c r="AO182" i="4"/>
  <c r="AP182" i="4" s="1"/>
  <c r="AO274" i="4"/>
  <c r="AP274" i="4" s="1"/>
  <c r="AO116" i="4"/>
  <c r="AP116" i="4" s="1"/>
  <c r="AO266" i="4"/>
  <c r="AP266" i="4" s="1"/>
  <c r="AO242" i="4"/>
  <c r="AP242" i="4" s="1"/>
  <c r="AO150" i="4"/>
  <c r="AP150" i="4" s="1"/>
  <c r="AO258" i="4"/>
  <c r="AP258" i="4" s="1"/>
  <c r="AO54" i="4"/>
  <c r="AP54" i="4" s="1"/>
  <c r="AO209" i="4"/>
  <c r="AP209" i="4" s="1"/>
  <c r="AO218" i="4"/>
  <c r="AP218" i="4" s="1"/>
  <c r="AO168" i="4"/>
  <c r="AP168" i="4" s="1"/>
  <c r="AO263" i="4"/>
  <c r="AP263" i="4" s="1"/>
  <c r="AO47" i="4"/>
  <c r="AP47" i="4" s="1"/>
  <c r="AO229" i="4"/>
  <c r="AP229" i="4" s="1"/>
  <c r="AO164" i="4"/>
  <c r="AP164" i="4" s="1"/>
  <c r="AO29" i="4"/>
  <c r="AP29" i="4" s="1"/>
  <c r="AO73" i="4"/>
  <c r="AP73" i="4" s="1"/>
  <c r="AO36" i="4"/>
  <c r="AP36" i="4" s="1"/>
  <c r="AO79" i="4"/>
  <c r="AP79" i="4" s="1"/>
  <c r="AO184" i="4"/>
  <c r="AP184" i="4" s="1"/>
  <c r="AO13" i="4"/>
  <c r="AP13" i="4" s="1"/>
  <c r="AO235" i="4"/>
  <c r="AP235" i="4" s="1"/>
  <c r="AO215" i="4"/>
  <c r="AP215" i="4" s="1"/>
  <c r="AO196" i="4"/>
  <c r="AP196" i="4" s="1"/>
  <c r="AO248" i="4"/>
  <c r="AP248" i="4" s="1"/>
  <c r="AO137" i="4"/>
  <c r="AP137" i="4" s="1"/>
  <c r="AO59" i="4"/>
  <c r="AP59" i="4" s="1"/>
  <c r="AO187" i="4"/>
  <c r="AP187" i="4" s="1"/>
  <c r="AO259" i="4"/>
  <c r="AP259" i="4" s="1"/>
  <c r="AO252" i="4"/>
  <c r="AP252" i="4" s="1"/>
  <c r="AO156" i="4"/>
  <c r="AP156" i="4" s="1"/>
  <c r="AO66" i="4"/>
  <c r="AP66" i="4" s="1"/>
  <c r="AO75" i="4"/>
  <c r="AP75" i="4" s="1"/>
  <c r="AO255" i="4"/>
  <c r="AP255" i="4" s="1"/>
  <c r="AO76" i="4"/>
  <c r="AP76" i="4" s="1"/>
  <c r="AO268" i="4"/>
  <c r="AP268" i="4" s="1"/>
  <c r="AO225" i="4"/>
  <c r="AP225" i="4" s="1"/>
  <c r="AO239" i="4"/>
  <c r="AP239" i="4" s="1"/>
  <c r="AO86" i="4"/>
  <c r="AP86" i="4" s="1"/>
  <c r="AO141" i="4"/>
  <c r="AP141" i="4" s="1"/>
  <c r="AO197" i="4"/>
  <c r="AP197" i="4" s="1"/>
  <c r="AO257" i="4"/>
  <c r="AP257" i="4" s="1"/>
  <c r="AO25" i="4"/>
  <c r="AP25" i="4" s="1"/>
  <c r="AO5" i="4"/>
  <c r="AP5" i="4" s="1"/>
  <c r="AO216" i="4"/>
  <c r="AP216" i="4" s="1"/>
  <c r="AO26" i="4"/>
  <c r="AP26" i="4" s="1"/>
  <c r="AO102" i="4"/>
  <c r="AP102" i="4" s="1"/>
  <c r="AO51" i="4"/>
  <c r="AP51" i="4" s="1"/>
  <c r="AO93" i="4"/>
  <c r="AP93" i="4" s="1"/>
  <c r="AO224" i="4"/>
  <c r="AP224" i="4" s="1"/>
  <c r="AO272" i="4"/>
  <c r="AP272" i="4" s="1"/>
  <c r="AO245" i="4"/>
  <c r="AP245" i="4" s="1"/>
  <c r="AO48" i="4"/>
  <c r="AP48" i="4" s="1"/>
  <c r="AO202" i="4"/>
  <c r="AP202" i="4" s="1"/>
  <c r="AO273" i="4"/>
  <c r="AP273" i="4" s="1"/>
  <c r="AO62" i="4"/>
  <c r="AP62" i="4" s="1"/>
  <c r="AO78" i="4"/>
  <c r="AP78" i="4" s="1"/>
  <c r="AO129" i="4"/>
  <c r="AP129" i="4" s="1"/>
  <c r="AO56" i="4"/>
  <c r="AP56" i="4" s="1"/>
  <c r="AO50" i="4"/>
  <c r="AP50" i="4" s="1"/>
  <c r="AO226" i="4"/>
  <c r="AP226" i="4" s="1"/>
  <c r="AO267" i="4"/>
  <c r="AP267" i="4" s="1"/>
  <c r="AO171" i="4"/>
  <c r="AP171" i="4" s="1"/>
  <c r="AO118" i="4"/>
  <c r="AP118" i="4" s="1"/>
  <c r="AO277" i="4"/>
  <c r="AP277" i="4" s="1"/>
  <c r="AO219" i="4"/>
  <c r="AP219" i="4" s="1"/>
  <c r="AO145" i="4"/>
  <c r="AP145" i="4" s="1"/>
  <c r="AO55" i="4"/>
  <c r="AP55" i="4" s="1"/>
  <c r="AO143" i="4"/>
  <c r="AP143" i="4" s="1"/>
  <c r="AO103" i="4"/>
  <c r="AP103" i="4" s="1"/>
  <c r="AO278" i="4"/>
  <c r="AP278" i="4" s="1"/>
  <c r="AO57" i="4"/>
  <c r="AP57" i="4" s="1"/>
  <c r="AO167" i="4"/>
  <c r="AP167" i="4" s="1"/>
  <c r="AO101" i="4"/>
  <c r="AP101" i="4" s="1"/>
  <c r="AO243" i="4"/>
  <c r="AP243" i="4" s="1"/>
  <c r="AO200" i="4"/>
  <c r="AP200" i="4" s="1"/>
  <c r="AO144" i="4"/>
  <c r="AP144" i="4" s="1"/>
  <c r="AO185" i="4"/>
  <c r="AP185" i="4" s="1"/>
  <c r="AO183" i="4"/>
  <c r="AP183" i="4" s="1"/>
  <c r="AO130" i="4"/>
  <c r="AP130" i="4" s="1"/>
  <c r="AO210" i="4"/>
  <c r="AP210" i="4" s="1"/>
  <c r="AO104" i="4"/>
  <c r="AP104" i="4" s="1"/>
  <c r="AO208" i="4"/>
  <c r="AP208" i="4" s="1"/>
  <c r="AO154" i="4"/>
  <c r="AP154" i="4" s="1"/>
  <c r="AO233" i="4"/>
  <c r="AP233" i="4" s="1"/>
  <c r="AO91" i="4"/>
  <c r="AP91" i="4" s="1"/>
  <c r="AO174" i="4"/>
  <c r="AP174" i="4" s="1"/>
  <c r="AO33" i="4"/>
  <c r="AP33" i="4" s="1"/>
  <c r="AO203" i="4"/>
  <c r="AP203" i="4" s="1"/>
  <c r="AO19" i="4"/>
  <c r="AP19" i="4" s="1"/>
  <c r="AO247" i="4"/>
  <c r="AP247" i="4" s="1"/>
  <c r="AO153" i="4"/>
  <c r="AP153" i="4" s="1"/>
  <c r="AO61" i="4"/>
  <c r="AP61" i="4" s="1"/>
  <c r="AR281" i="4"/>
  <c r="C5" i="14" l="1"/>
  <c r="E5" i="14"/>
  <c r="C5" i="12"/>
  <c r="C5" i="8"/>
  <c r="C5" i="13"/>
  <c r="C5" i="9"/>
  <c r="C5" i="10"/>
  <c r="C5" i="11"/>
  <c r="C5" i="15"/>
  <c r="E5" i="15"/>
  <c r="E5" i="12"/>
  <c r="E5" i="9"/>
  <c r="G5" i="14"/>
  <c r="E5" i="13"/>
  <c r="E5" i="8"/>
  <c r="E5" i="10"/>
  <c r="E5" i="11"/>
  <c r="C5" i="7"/>
  <c r="G5" i="11"/>
  <c r="I5" i="14"/>
  <c r="E5" i="7"/>
  <c r="G5" i="10"/>
  <c r="C5" i="6"/>
  <c r="G5" i="8"/>
  <c r="G5" i="15"/>
  <c r="G5" i="12"/>
  <c r="G5" i="13"/>
  <c r="G5" i="9"/>
  <c r="K5" i="14"/>
  <c r="I5" i="13"/>
  <c r="I5" i="11"/>
  <c r="E5" i="6"/>
  <c r="I5" i="9"/>
  <c r="I5" i="12"/>
  <c r="G5" i="7"/>
  <c r="I5" i="15"/>
  <c r="I5" i="10"/>
  <c r="I5" i="8"/>
  <c r="I5" i="7"/>
  <c r="K5" i="10"/>
  <c r="K5" i="13"/>
  <c r="K5" i="11"/>
  <c r="G5" i="6"/>
  <c r="M5" i="14"/>
  <c r="K5" i="8"/>
  <c r="K5" i="15"/>
  <c r="K5" i="12"/>
  <c r="K5" i="9"/>
  <c r="M5" i="15"/>
  <c r="M5" i="10"/>
  <c r="M5" i="8"/>
  <c r="M5" i="13"/>
  <c r="M5" i="9"/>
  <c r="M5" i="11"/>
  <c r="O5" i="14"/>
  <c r="M5" i="12"/>
  <c r="K5" i="7"/>
  <c r="I5" i="6"/>
  <c r="O5" i="10"/>
  <c r="O5" i="8"/>
  <c r="O5" i="15"/>
  <c r="C12" i="14"/>
  <c r="O5" i="9"/>
  <c r="O5" i="12"/>
  <c r="O5" i="11"/>
  <c r="O5" i="13"/>
  <c r="K5" i="6"/>
  <c r="M5" i="7"/>
  <c r="E12" i="14"/>
  <c r="C12" i="15"/>
  <c r="C12" i="11"/>
  <c r="C12" i="8"/>
  <c r="C12" i="12"/>
  <c r="C12" i="13"/>
  <c r="C12" i="9"/>
  <c r="M5" i="6"/>
  <c r="O5" i="7"/>
  <c r="C12" i="10"/>
  <c r="G12" i="14"/>
  <c r="E12" i="11"/>
  <c r="E12" i="13"/>
  <c r="E12" i="10"/>
  <c r="E12" i="9"/>
  <c r="O5" i="6"/>
  <c r="E12" i="8"/>
  <c r="C12" i="7"/>
  <c r="E12" i="15"/>
  <c r="E12" i="12"/>
  <c r="G12" i="15"/>
  <c r="G12" i="12"/>
  <c r="G12" i="8"/>
  <c r="C12" i="6"/>
  <c r="G12" i="9"/>
  <c r="G12" i="10"/>
  <c r="G12" i="13"/>
  <c r="G12" i="11"/>
  <c r="I12" i="14"/>
  <c r="E12" i="7"/>
  <c r="I12" i="11"/>
  <c r="I12" i="13"/>
  <c r="I12" i="12"/>
  <c r="K12" i="14"/>
  <c r="I12" i="9"/>
  <c r="G12" i="7"/>
  <c r="I12" i="10"/>
  <c r="I12" i="8"/>
  <c r="I12" i="15"/>
  <c r="E12" i="6"/>
  <c r="K12" i="13"/>
  <c r="G12" i="6"/>
  <c r="K12" i="8"/>
  <c r="K12" i="11"/>
  <c r="K12" i="9"/>
  <c r="K12" i="10"/>
  <c r="K12" i="15"/>
  <c r="K12" i="12"/>
  <c r="I12" i="7"/>
  <c r="M12" i="14"/>
  <c r="M12" i="10"/>
  <c r="M12" i="9"/>
  <c r="M12" i="15"/>
  <c r="M12" i="8"/>
  <c r="M12" i="12"/>
  <c r="M12" i="11"/>
  <c r="K12" i="7"/>
  <c r="O12" i="14"/>
  <c r="M12" i="13"/>
  <c r="I12" i="6"/>
  <c r="O12" i="13"/>
  <c r="O12" i="8"/>
  <c r="O12" i="11"/>
  <c r="C19" i="14"/>
  <c r="O12" i="12"/>
  <c r="O12" i="9"/>
  <c r="K12" i="6"/>
  <c r="M12" i="7"/>
  <c r="O12" i="15"/>
  <c r="O12" i="10"/>
  <c r="C19" i="12"/>
  <c r="C19" i="8"/>
  <c r="M12" i="6"/>
  <c r="C19" i="11"/>
  <c r="C19" i="15"/>
  <c r="C19" i="13"/>
  <c r="C19" i="9"/>
  <c r="O12" i="7"/>
  <c r="C19" i="10"/>
  <c r="E19" i="14"/>
  <c r="E19" i="15"/>
  <c r="O12" i="6"/>
  <c r="E19" i="10"/>
  <c r="E19" i="9"/>
  <c r="E19" i="11"/>
  <c r="G19" i="14"/>
  <c r="E19" i="13"/>
  <c r="E19" i="8"/>
  <c r="C19" i="7"/>
  <c r="E19" i="12"/>
  <c r="G19" i="13"/>
  <c r="C19" i="6"/>
  <c r="G19" i="8"/>
  <c r="G19" i="9"/>
  <c r="G19" i="12"/>
  <c r="G19" i="11"/>
  <c r="I19" i="14"/>
  <c r="E19" i="7"/>
  <c r="G19" i="15"/>
  <c r="G19" i="10"/>
  <c r="I19" i="9"/>
  <c r="E19" i="6"/>
  <c r="K19" i="14"/>
  <c r="I19" i="12"/>
  <c r="I19" i="8"/>
  <c r="I19" i="15"/>
  <c r="I19" i="11"/>
  <c r="G19" i="7"/>
  <c r="I19" i="13"/>
  <c r="I19" i="10"/>
  <c r="K19" i="13"/>
  <c r="K19" i="8"/>
  <c r="K19" i="15"/>
  <c r="K19" i="9"/>
  <c r="K19" i="11"/>
  <c r="K19" i="12"/>
  <c r="G19" i="6"/>
  <c r="K19" i="10"/>
  <c r="I19" i="7"/>
  <c r="M19" i="14"/>
  <c r="M19" i="12"/>
  <c r="M19" i="9"/>
  <c r="O19" i="14"/>
  <c r="K19" i="7"/>
  <c r="M19" i="13"/>
  <c r="M19" i="15"/>
  <c r="M19" i="10"/>
  <c r="I19" i="6"/>
  <c r="M19" i="11"/>
  <c r="M19" i="8"/>
  <c r="C26" i="14"/>
  <c r="O19" i="8"/>
  <c r="O19" i="11"/>
  <c r="O19" i="9"/>
  <c r="O19" i="13"/>
  <c r="M19" i="7"/>
  <c r="K19" i="6"/>
  <c r="O19" i="15"/>
  <c r="O19" i="10"/>
  <c r="O19" i="12"/>
  <c r="C26" i="13"/>
  <c r="C26" i="12"/>
  <c r="C26" i="9"/>
  <c r="C26" i="15"/>
  <c r="C26" i="8"/>
  <c r="M19" i="6"/>
  <c r="E26" i="14"/>
  <c r="O19" i="7"/>
  <c r="C26" i="11"/>
  <c r="C26" i="10"/>
  <c r="E26" i="8"/>
  <c r="E26" i="11"/>
  <c r="E26" i="13"/>
  <c r="E26" i="9"/>
  <c r="E26" i="15"/>
  <c r="C26" i="7"/>
  <c r="O19" i="6"/>
  <c r="G26" i="14"/>
  <c r="E26" i="12"/>
  <c r="E26" i="10"/>
  <c r="G26" i="15"/>
  <c r="G26" i="8"/>
  <c r="G26" i="13"/>
  <c r="G26" i="12"/>
  <c r="I26" i="14"/>
  <c r="C26" i="6"/>
  <c r="G26" i="11"/>
  <c r="G26" i="9"/>
  <c r="G26" i="10"/>
  <c r="E26" i="7"/>
  <c r="K26" i="14"/>
  <c r="I26" i="10"/>
  <c r="I26" i="8"/>
  <c r="I26" i="9"/>
  <c r="E26" i="6"/>
  <c r="I26" i="12"/>
  <c r="G26" i="7"/>
  <c r="I26" i="13"/>
  <c r="I26" i="15"/>
  <c r="I26" i="11"/>
  <c r="K26" i="11"/>
  <c r="K26" i="9"/>
  <c r="G26" i="6"/>
  <c r="K26" i="8"/>
  <c r="M26" i="14"/>
  <c r="K26" i="10"/>
  <c r="K26" i="12"/>
  <c r="K26" i="15"/>
  <c r="K26" i="13"/>
  <c r="I26" i="7"/>
  <c r="M26" i="8"/>
  <c r="M26" i="15"/>
  <c r="M26" i="12"/>
  <c r="M26" i="13"/>
  <c r="M26" i="9"/>
  <c r="I26" i="6"/>
  <c r="M26" i="10"/>
  <c r="K26" i="7"/>
  <c r="M26" i="11"/>
  <c r="O26" i="14"/>
  <c r="K26" i="6"/>
  <c r="O26" i="10"/>
  <c r="O26" i="8"/>
  <c r="O26" i="12"/>
  <c r="C33" i="14"/>
  <c r="O26" i="15"/>
  <c r="O26" i="13"/>
  <c r="O26" i="11"/>
  <c r="M26" i="7"/>
  <c r="O26" i="9"/>
  <c r="C33" i="11"/>
  <c r="C33" i="8"/>
  <c r="C33" i="9"/>
  <c r="O26" i="7"/>
  <c r="E33" i="14"/>
  <c r="C33" i="10"/>
  <c r="M26" i="6"/>
  <c r="C33" i="15"/>
  <c r="C33" i="12"/>
  <c r="C33" i="13"/>
  <c r="E33" i="10"/>
  <c r="O26" i="6"/>
  <c r="E33" i="8"/>
  <c r="E33" i="13"/>
  <c r="E33" i="9"/>
  <c r="G33" i="14"/>
  <c r="E33" i="15"/>
  <c r="E33" i="12"/>
  <c r="C33" i="7"/>
  <c r="E33" i="11"/>
  <c r="G33" i="12"/>
  <c r="I33" i="14"/>
  <c r="G33" i="10"/>
  <c r="G33" i="15"/>
  <c r="G33" i="13"/>
  <c r="G33" i="11"/>
  <c r="G33" i="9"/>
  <c r="C33" i="6"/>
  <c r="E33" i="7"/>
  <c r="G33" i="8"/>
  <c r="K33" i="14"/>
  <c r="I33" i="9"/>
  <c r="I33" i="8"/>
  <c r="I33" i="10"/>
  <c r="E33" i="6"/>
  <c r="I33" i="15"/>
  <c r="I33" i="13"/>
  <c r="G33" i="7"/>
  <c r="I33" i="11"/>
  <c r="I33" i="12"/>
  <c r="G33" i="6"/>
  <c r="K33" i="9"/>
  <c r="K33" i="13"/>
  <c r="K33" i="12"/>
  <c r="I33" i="7"/>
  <c r="K33" i="10"/>
  <c r="M33" i="14"/>
  <c r="K33" i="15"/>
  <c r="K33" i="11"/>
  <c r="K33" i="8"/>
  <c r="M33" i="13"/>
  <c r="M33" i="11"/>
  <c r="K33" i="7"/>
  <c r="O33" i="14"/>
  <c r="M33" i="12"/>
  <c r="M33" i="10"/>
  <c r="I33" i="6"/>
  <c r="M33" i="15"/>
  <c r="M33" i="8"/>
  <c r="M33" i="9"/>
  <c r="O33" i="15"/>
  <c r="O33" i="11"/>
  <c r="O33" i="12"/>
  <c r="M33" i="7"/>
  <c r="O33" i="8"/>
  <c r="K33" i="6"/>
  <c r="C40" i="14"/>
  <c r="O33" i="10"/>
  <c r="O33" i="13"/>
  <c r="O33" i="9"/>
  <c r="E40" i="14"/>
  <c r="C40" i="12"/>
  <c r="O33" i="7"/>
  <c r="C40" i="8"/>
  <c r="C40" i="13"/>
  <c r="C40" i="11"/>
  <c r="C40" i="10"/>
  <c r="C40" i="9"/>
  <c r="M33" i="6"/>
  <c r="C40" i="15"/>
  <c r="E40" i="11"/>
  <c r="E40" i="15"/>
  <c r="E40" i="13"/>
  <c r="C40" i="7"/>
  <c r="O33" i="6"/>
  <c r="E40" i="12"/>
  <c r="E40" i="9"/>
  <c r="E40" i="8"/>
  <c r="E40" i="10"/>
  <c r="E40" i="7"/>
  <c r="C40" i="6"/>
  <c r="E40" i="6"/>
  <c r="AL284" i="4"/>
  <c r="AR282" i="4"/>
  <c r="AP2" i="4"/>
  <c r="AR283" i="4" l="1"/>
  <c r="AL285" i="4"/>
  <c r="AL286" i="4" l="1"/>
  <c r="AR284" i="4"/>
  <c r="AL287" i="4" l="1"/>
  <c r="AR285" i="4"/>
  <c r="AL288" i="4" l="1"/>
  <c r="AR286" i="4"/>
  <c r="AR287" i="4" l="1"/>
  <c r="AL289" i="4"/>
  <c r="AL290" i="4" l="1"/>
  <c r="AR288" i="4"/>
  <c r="AR289" i="4" l="1"/>
  <c r="AL291" i="4"/>
  <c r="AL292" i="4" l="1"/>
  <c r="AR290" i="4"/>
  <c r="AR291" i="4" l="1"/>
  <c r="AL293" i="4"/>
  <c r="AL294" i="4" l="1"/>
  <c r="AR292" i="4"/>
  <c r="AR293" i="4" l="1"/>
  <c r="AL295" i="4"/>
  <c r="AL296" i="4" l="1"/>
  <c r="AR294" i="4"/>
  <c r="AR295" i="4" l="1"/>
  <c r="AL297" i="4"/>
  <c r="AL298" i="4" s="1"/>
  <c r="AL299" i="4" s="1"/>
  <c r="AL300" i="4" s="1"/>
  <c r="AL301" i="4" s="1"/>
  <c r="AL302" i="4" s="1"/>
  <c r="AL303" i="4" s="1"/>
  <c r="AL304" i="4" s="1"/>
  <c r="AL305" i="4" s="1"/>
  <c r="AL306" i="4" s="1"/>
  <c r="AL307" i="4" s="1"/>
  <c r="AL308" i="4" s="1"/>
  <c r="AL309" i="4" s="1"/>
  <c r="AL310" i="4" s="1"/>
  <c r="AL311" i="4" s="1"/>
  <c r="AL312" i="4" s="1"/>
  <c r="AL313" i="4" s="1"/>
  <c r="AL314" i="4" s="1"/>
  <c r="AL315" i="4" s="1"/>
  <c r="AL316" i="4" s="1"/>
  <c r="AL317" i="4" s="1"/>
  <c r="AL318" i="4" s="1"/>
  <c r="AL319" i="4" s="1"/>
  <c r="AL320" i="4" s="1"/>
  <c r="AL321" i="4" s="1"/>
  <c r="AL322" i="4" s="1"/>
  <c r="AL323" i="4" s="1"/>
  <c r="AL324" i="4" s="1"/>
  <c r="AL325" i="4" s="1"/>
  <c r="AL326" i="4" s="1"/>
  <c r="AL327" i="4" s="1"/>
  <c r="AL328" i="4" s="1"/>
  <c r="AL329" i="4" s="1"/>
  <c r="AL330" i="4" s="1"/>
  <c r="AL331" i="4" s="1"/>
  <c r="AL332" i="4" s="1"/>
  <c r="AL333" i="4" s="1"/>
  <c r="AL334" i="4" s="1"/>
  <c r="AL335" i="4" s="1"/>
  <c r="AL336" i="4" s="1"/>
  <c r="AL337" i="4" s="1"/>
  <c r="AL338" i="4" s="1"/>
  <c r="AL339" i="4" s="1"/>
  <c r="AL340" i="4" s="1"/>
  <c r="AL341" i="4" s="1"/>
  <c r="AL342" i="4" s="1"/>
  <c r="AL343" i="4" s="1"/>
  <c r="AL344" i="4" s="1"/>
  <c r="AL345" i="4" s="1"/>
  <c r="AL346" i="4" s="1"/>
  <c r="AL347" i="4" s="1"/>
  <c r="AL348" i="4" s="1"/>
  <c r="AL349" i="4" s="1"/>
  <c r="AL350" i="4" s="1"/>
  <c r="AL351" i="4" s="1"/>
  <c r="AL352" i="4" s="1"/>
  <c r="AL353" i="4" s="1"/>
  <c r="AL354" i="4" s="1"/>
  <c r="AL355" i="4" s="1"/>
  <c r="AL356" i="4" s="1"/>
  <c r="AL357" i="4" s="1"/>
  <c r="AL358" i="4" s="1"/>
  <c r="AL359" i="4" s="1"/>
  <c r="AL360" i="4" s="1"/>
  <c r="AL361" i="4" s="1"/>
  <c r="AL362" i="4" s="1"/>
  <c r="AL363" i="4" s="1"/>
  <c r="AL364" i="4" s="1"/>
  <c r="AL365" i="4" s="1"/>
  <c r="AL366" i="4" s="1"/>
  <c r="AL367" i="4" s="1"/>
  <c r="AL368" i="4" s="1"/>
  <c r="AL369" i="4" s="1"/>
  <c r="AL370" i="4" s="1"/>
  <c r="AL371" i="4" s="1"/>
  <c r="AL372" i="4" s="1"/>
  <c r="AL373" i="4" s="1"/>
  <c r="AL374" i="4" s="1"/>
  <c r="AL375" i="4" s="1"/>
  <c r="AL376" i="4" s="1"/>
  <c r="AL377" i="4" s="1"/>
  <c r="AL378" i="4" s="1"/>
  <c r="AL379" i="4" s="1"/>
  <c r="AL380" i="4" s="1"/>
  <c r="AL381" i="4" s="1"/>
  <c r="AL382" i="4" s="1"/>
  <c r="AL383" i="4" s="1"/>
  <c r="AL384" i="4" s="1"/>
  <c r="AL385" i="4" s="1"/>
  <c r="AL386" i="4" s="1"/>
  <c r="AL387" i="4" s="1"/>
  <c r="AL388" i="4" s="1"/>
  <c r="AL389" i="4" s="1"/>
  <c r="AL390" i="4" s="1"/>
  <c r="AL391" i="4" s="1"/>
  <c r="AL392" i="4" s="1"/>
  <c r="AL393" i="4" s="1"/>
  <c r="AL394" i="4" s="1"/>
  <c r="AL395" i="4" s="1"/>
  <c r="AL396" i="4" s="1"/>
  <c r="AL397" i="4" s="1"/>
  <c r="AL398" i="4" s="1"/>
  <c r="AL399" i="4" s="1"/>
  <c r="AL400" i="4" s="1"/>
  <c r="AL401" i="4" s="1"/>
  <c r="AL402" i="4" s="1"/>
  <c r="AL403" i="4" s="1"/>
  <c r="AL404" i="4" s="1"/>
  <c r="AL405" i="4" s="1"/>
  <c r="AL406" i="4" s="1"/>
  <c r="AL407" i="4" s="1"/>
  <c r="AL408" i="4" s="1"/>
  <c r="AL409" i="4" s="1"/>
  <c r="AL410" i="4" s="1"/>
  <c r="AL411" i="4" s="1"/>
  <c r="AL412" i="4" s="1"/>
  <c r="AL413" i="4" s="1"/>
  <c r="AL414" i="4" s="1"/>
  <c r="AL415" i="4" s="1"/>
  <c r="AL416" i="4" s="1"/>
  <c r="AL417" i="4" s="1"/>
  <c r="AL418" i="4" s="1"/>
  <c r="AL419" i="4" s="1"/>
  <c r="AL420" i="4" s="1"/>
  <c r="AL421" i="4" s="1"/>
  <c r="AL422" i="4" s="1"/>
  <c r="AL423" i="4" s="1"/>
  <c r="AL424" i="4" s="1"/>
  <c r="AL425" i="4" s="1"/>
  <c r="AL426" i="4" s="1"/>
  <c r="AL427" i="4" s="1"/>
  <c r="AL428" i="4" s="1"/>
  <c r="AL429" i="4" s="1"/>
  <c r="AL430" i="4" s="1"/>
  <c r="AL431" i="4" s="1"/>
  <c r="AL432" i="4" s="1"/>
  <c r="AL433" i="4" s="1"/>
  <c r="AL434" i="4" s="1"/>
  <c r="AL435" i="4" s="1"/>
  <c r="AL436" i="4" s="1"/>
  <c r="AL437" i="4" s="1"/>
  <c r="AL438" i="4" s="1"/>
  <c r="AL439" i="4" s="1"/>
  <c r="AL440" i="4" s="1"/>
  <c r="AL441" i="4" s="1"/>
  <c r="AL442" i="4" s="1"/>
  <c r="AL443" i="4" s="1"/>
  <c r="AL444" i="4" s="1"/>
  <c r="AL445" i="4" s="1"/>
  <c r="AL446" i="4" s="1"/>
  <c r="AL447" i="4" s="1"/>
  <c r="AL448" i="4" s="1"/>
  <c r="AL449" i="4" s="1"/>
  <c r="AL450" i="4" s="1"/>
  <c r="AL451" i="4" s="1"/>
  <c r="AL452" i="4" s="1"/>
  <c r="AL453" i="4" s="1"/>
  <c r="AL454" i="4" s="1"/>
  <c r="AL455" i="4" s="1"/>
  <c r="AL456" i="4" s="1"/>
  <c r="AL457" i="4" s="1"/>
  <c r="AL458" i="4" s="1"/>
  <c r="AL459" i="4" s="1"/>
  <c r="AL460" i="4" s="1"/>
  <c r="AL461" i="4" s="1"/>
  <c r="AL462" i="4" s="1"/>
  <c r="AL463" i="4" s="1"/>
  <c r="AL464" i="4" s="1"/>
  <c r="AL465" i="4" s="1"/>
  <c r="AL466" i="4" s="1"/>
  <c r="AL467" i="4" s="1"/>
  <c r="AL468" i="4" s="1"/>
  <c r="AL469" i="4" s="1"/>
  <c r="AL470" i="4" s="1"/>
  <c r="AL471" i="4" s="1"/>
  <c r="AL472" i="4" s="1"/>
  <c r="AL473" i="4" s="1"/>
  <c r="AL474" i="4" s="1"/>
  <c r="AL475" i="4" s="1"/>
  <c r="AL476" i="4" s="1"/>
  <c r="AL477" i="4" s="1"/>
  <c r="AL478" i="4" s="1"/>
  <c r="AL479" i="4" s="1"/>
  <c r="AL480" i="4" s="1"/>
  <c r="AL481" i="4" s="1"/>
  <c r="AL482" i="4" s="1"/>
  <c r="AL483" i="4" s="1"/>
  <c r="AL484" i="4" s="1"/>
  <c r="AL485" i="4" s="1"/>
  <c r="AL486" i="4" s="1"/>
  <c r="AL487" i="4" s="1"/>
  <c r="AL488" i="4" s="1"/>
  <c r="AL489" i="4" s="1"/>
  <c r="AL490" i="4" s="1"/>
  <c r="AL491" i="4" s="1"/>
  <c r="AL492" i="4" s="1"/>
  <c r="AL493" i="4" s="1"/>
  <c r="AL494" i="4" s="1"/>
  <c r="AL495" i="4" s="1"/>
  <c r="AL496" i="4" s="1"/>
  <c r="AL497" i="4" s="1"/>
  <c r="AL498" i="4" s="1"/>
  <c r="AL499" i="4" s="1"/>
  <c r="AL500" i="4" s="1"/>
  <c r="AL501" i="4" s="1"/>
  <c r="AL502" i="4" s="1"/>
  <c r="AL503" i="4" s="1"/>
  <c r="AL504" i="4" s="1"/>
  <c r="AL505" i="4" s="1"/>
  <c r="AL506" i="4" s="1"/>
  <c r="AL507" i="4" s="1"/>
  <c r="AL508" i="4" s="1"/>
  <c r="AL509" i="4" s="1"/>
  <c r="AL510" i="4" s="1"/>
  <c r="AL511" i="4" s="1"/>
  <c r="AL512" i="4" s="1"/>
  <c r="AL513" i="4" s="1"/>
  <c r="AL514" i="4" s="1"/>
  <c r="AL515" i="4" s="1"/>
  <c r="AL516" i="4" s="1"/>
  <c r="AL517" i="4" s="1"/>
  <c r="AL518" i="4" s="1"/>
  <c r="AL519" i="4" s="1"/>
  <c r="AL520" i="4" s="1"/>
  <c r="AL521" i="4" s="1"/>
  <c r="AL522" i="4" s="1"/>
  <c r="AL523" i="4" s="1"/>
  <c r="AL524" i="4" s="1"/>
  <c r="AL525" i="4" s="1"/>
  <c r="AL526" i="4" s="1"/>
  <c r="AL527" i="4" s="1"/>
  <c r="AL528" i="4" s="1"/>
  <c r="AL529" i="4" s="1"/>
  <c r="AL530" i="4" s="1"/>
  <c r="AL531" i="4" s="1"/>
  <c r="AL532" i="4" s="1"/>
  <c r="AL533" i="4" s="1"/>
  <c r="AL534" i="4" s="1"/>
  <c r="AL535" i="4" s="1"/>
  <c r="AL536" i="4" s="1"/>
  <c r="AL537" i="4" s="1"/>
  <c r="AL538" i="4" s="1"/>
  <c r="AL539" i="4" s="1"/>
  <c r="AL540" i="4" s="1"/>
  <c r="AL541" i="4" s="1"/>
  <c r="AL542" i="4" s="1"/>
  <c r="AL543" i="4" s="1"/>
  <c r="AL544" i="4" s="1"/>
  <c r="AL545" i="4" s="1"/>
  <c r="AL546" i="4" s="1"/>
  <c r="AL547" i="4" s="1"/>
  <c r="AL548" i="4" s="1"/>
  <c r="AL549" i="4" s="1"/>
  <c r="AL550" i="4" s="1"/>
  <c r="AL551" i="4" s="1"/>
  <c r="AL552" i="4" s="1"/>
  <c r="AL553" i="4" s="1"/>
  <c r="AL554" i="4" s="1"/>
  <c r="AL555" i="4" s="1"/>
  <c r="AL556" i="4" s="1"/>
  <c r="AL557" i="4" s="1"/>
  <c r="AL558" i="4" s="1"/>
  <c r="AL559" i="4" s="1"/>
  <c r="AL560" i="4" s="1"/>
  <c r="AL561" i="4" s="1"/>
  <c r="AL562" i="4" s="1"/>
  <c r="AL563" i="4" s="1"/>
  <c r="AL564" i="4" s="1"/>
  <c r="AL565" i="4" s="1"/>
  <c r="AL566" i="4" s="1"/>
  <c r="AL567" i="4" s="1"/>
  <c r="AL568" i="4" s="1"/>
  <c r="AL569" i="4" s="1"/>
  <c r="AL570" i="4" s="1"/>
  <c r="AL571" i="4" s="1"/>
  <c r="AL572" i="4" s="1"/>
  <c r="AL573" i="4" s="1"/>
  <c r="AL574" i="4" s="1"/>
  <c r="AL575" i="4" s="1"/>
  <c r="AL576" i="4" s="1"/>
  <c r="AL577" i="4" s="1"/>
  <c r="AL578" i="4" s="1"/>
  <c r="AL579" i="4" s="1"/>
  <c r="AL580" i="4" s="1"/>
  <c r="AL581" i="4" s="1"/>
  <c r="AL582" i="4" s="1"/>
  <c r="AL583" i="4" s="1"/>
  <c r="AL584" i="4" s="1"/>
  <c r="AL585" i="4" s="1"/>
  <c r="AL586" i="4" s="1"/>
  <c r="AL587" i="4" s="1"/>
  <c r="AL588" i="4" s="1"/>
  <c r="AL589" i="4" s="1"/>
  <c r="AL590" i="4" s="1"/>
  <c r="AL591" i="4" s="1"/>
  <c r="AL592" i="4" s="1"/>
  <c r="AL593" i="4" s="1"/>
  <c r="AL594" i="4" s="1"/>
  <c r="AL595" i="4" s="1"/>
  <c r="AL596" i="4" s="1"/>
  <c r="AL597" i="4" s="1"/>
  <c r="AL598" i="4" s="1"/>
  <c r="AL599" i="4" s="1"/>
  <c r="AL600" i="4" s="1"/>
  <c r="AL601" i="4" s="1"/>
  <c r="AL602" i="4" s="1"/>
  <c r="AL603" i="4" s="1"/>
  <c r="AL604" i="4" s="1"/>
  <c r="AL605" i="4" s="1"/>
  <c r="AL606" i="4" s="1"/>
  <c r="AL607" i="4" s="1"/>
  <c r="AL608" i="4" s="1"/>
  <c r="AL609" i="4" s="1"/>
  <c r="AL610" i="4" s="1"/>
  <c r="AL611" i="4" s="1"/>
  <c r="AL612" i="4" s="1"/>
  <c r="AL613" i="4" s="1"/>
  <c r="AL614" i="4" s="1"/>
  <c r="AL615" i="4" s="1"/>
  <c r="AL616" i="4" s="1"/>
  <c r="AL617" i="4" s="1"/>
  <c r="AL618" i="4" s="1"/>
  <c r="AL619" i="4" s="1"/>
  <c r="AL620" i="4" s="1"/>
  <c r="AL621" i="4" s="1"/>
  <c r="AL622" i="4" s="1"/>
  <c r="AL623" i="4" s="1"/>
  <c r="AL624" i="4" s="1"/>
  <c r="AL625" i="4" s="1"/>
  <c r="AL626" i="4" s="1"/>
  <c r="AL627" i="4" s="1"/>
  <c r="AL628" i="4" s="1"/>
  <c r="AL629" i="4" s="1"/>
  <c r="AL630" i="4" s="1"/>
  <c r="AL631" i="4" s="1"/>
  <c r="AL632" i="4" s="1"/>
  <c r="AL633" i="4" s="1"/>
  <c r="AL634" i="4" s="1"/>
  <c r="AL635" i="4" s="1"/>
  <c r="AL636" i="4" s="1"/>
  <c r="AL637" i="4" s="1"/>
  <c r="AL638" i="4" s="1"/>
  <c r="AL639" i="4" s="1"/>
  <c r="AL640" i="4" s="1"/>
  <c r="AL641" i="4" s="1"/>
  <c r="AL642" i="4" s="1"/>
  <c r="AL643" i="4" s="1"/>
  <c r="AL644" i="4" s="1"/>
  <c r="AL645" i="4" s="1"/>
  <c r="AL646" i="4" s="1"/>
  <c r="AL647" i="4" s="1"/>
  <c r="AL648" i="4" s="1"/>
  <c r="AL649" i="4" s="1"/>
  <c r="AL650" i="4" s="1"/>
  <c r="AL651" i="4" s="1"/>
  <c r="AL652" i="4" s="1"/>
  <c r="AL653" i="4" s="1"/>
  <c r="AL654" i="4" s="1"/>
  <c r="AL655" i="4" s="1"/>
  <c r="AL656" i="4" s="1"/>
  <c r="AL657" i="4" s="1"/>
  <c r="AL658" i="4" s="1"/>
  <c r="AL659" i="4" s="1"/>
  <c r="AL660" i="4" s="1"/>
  <c r="AL661" i="4" s="1"/>
  <c r="AL662" i="4" s="1"/>
  <c r="AL663" i="4" s="1"/>
  <c r="AL664" i="4" s="1"/>
  <c r="AL665" i="4" s="1"/>
  <c r="AL666" i="4" s="1"/>
  <c r="AL667" i="4" s="1"/>
  <c r="AL668" i="4" s="1"/>
  <c r="AL669" i="4" s="1"/>
  <c r="AL670" i="4" s="1"/>
  <c r="AL671" i="4" s="1"/>
  <c r="AL672" i="4" s="1"/>
  <c r="AL673" i="4" s="1"/>
  <c r="AL674" i="4" s="1"/>
  <c r="AL675" i="4" s="1"/>
  <c r="AL676" i="4" s="1"/>
  <c r="AL677" i="4" s="1"/>
  <c r="AL678" i="4" s="1"/>
  <c r="AL679" i="4" s="1"/>
  <c r="AL680" i="4" s="1"/>
  <c r="AL681" i="4" s="1"/>
  <c r="AL682" i="4" s="1"/>
  <c r="AL683" i="4" s="1"/>
  <c r="AL684" i="4" s="1"/>
  <c r="AL685" i="4" s="1"/>
  <c r="AL686" i="4" s="1"/>
  <c r="AL687" i="4" s="1"/>
  <c r="AL688" i="4" s="1"/>
  <c r="AL689" i="4" s="1"/>
  <c r="AL690" i="4" s="1"/>
  <c r="AL691" i="4" s="1"/>
  <c r="AL692" i="4" s="1"/>
  <c r="AL693" i="4" s="1"/>
  <c r="AL694" i="4" s="1"/>
  <c r="AL695" i="4" s="1"/>
  <c r="AL696" i="4" s="1"/>
  <c r="AL697" i="4" s="1"/>
  <c r="AL698" i="4" s="1"/>
  <c r="AL699" i="4" s="1"/>
  <c r="AL700" i="4" s="1"/>
  <c r="AL701" i="4" s="1"/>
  <c r="AL702" i="4" s="1"/>
  <c r="AL703" i="4" s="1"/>
  <c r="AL704" i="4" s="1"/>
  <c r="AL705" i="4" s="1"/>
  <c r="AL706" i="4" s="1"/>
  <c r="AL707" i="4" s="1"/>
  <c r="AL708" i="4" s="1"/>
  <c r="AL709" i="4" s="1"/>
  <c r="AL710" i="4" s="1"/>
  <c r="AL711" i="4" s="1"/>
  <c r="AL712" i="4" s="1"/>
  <c r="AL713" i="4" s="1"/>
  <c r="AL714" i="4" s="1"/>
  <c r="AL715" i="4" s="1"/>
  <c r="AL716" i="4" s="1"/>
  <c r="AL717" i="4" s="1"/>
  <c r="AL718" i="4" s="1"/>
  <c r="AL719" i="4" s="1"/>
  <c r="AL720" i="4" s="1"/>
  <c r="AL721" i="4" s="1"/>
  <c r="AL722" i="4" s="1"/>
  <c r="AL723" i="4" s="1"/>
  <c r="AL724" i="4" s="1"/>
  <c r="AL725" i="4" s="1"/>
  <c r="AL726" i="4" s="1"/>
  <c r="AL727" i="4" s="1"/>
  <c r="AL728" i="4" s="1"/>
  <c r="AL729" i="4" s="1"/>
  <c r="AL730" i="4" s="1"/>
  <c r="AL731" i="4" s="1"/>
  <c r="AL732" i="4" s="1"/>
  <c r="AL733" i="4" s="1"/>
  <c r="AL734" i="4" s="1"/>
  <c r="AL735" i="4" s="1"/>
  <c r="AL736" i="4" s="1"/>
  <c r="AL737" i="4" s="1"/>
  <c r="AL738" i="4" s="1"/>
  <c r="AL739" i="4" s="1"/>
  <c r="AL740" i="4" s="1"/>
  <c r="AL741" i="4" s="1"/>
  <c r="AL742" i="4" s="1"/>
  <c r="AL743" i="4" s="1"/>
  <c r="AL744" i="4" s="1"/>
  <c r="AL745" i="4" s="1"/>
  <c r="AL746" i="4" s="1"/>
  <c r="AL747" i="4" s="1"/>
  <c r="AL748" i="4" s="1"/>
  <c r="AL749" i="4" s="1"/>
  <c r="AL750" i="4" s="1"/>
  <c r="AL751" i="4" s="1"/>
  <c r="AL752" i="4" s="1"/>
  <c r="AL753" i="4" s="1"/>
  <c r="AL754" i="4" s="1"/>
  <c r="AL755" i="4" s="1"/>
  <c r="AL756" i="4" s="1"/>
  <c r="AL757" i="4" s="1"/>
  <c r="AL758" i="4" s="1"/>
  <c r="AL759" i="4" s="1"/>
  <c r="AL760" i="4" s="1"/>
  <c r="AL761" i="4" s="1"/>
  <c r="AL762" i="4" s="1"/>
  <c r="AL763" i="4" s="1"/>
  <c r="AL764" i="4" s="1"/>
  <c r="AL765" i="4" s="1"/>
  <c r="AL766" i="4" s="1"/>
  <c r="AL767" i="4" s="1"/>
  <c r="AL768" i="4" s="1"/>
  <c r="AL769" i="4" s="1"/>
  <c r="AL770" i="4" s="1"/>
  <c r="AL771" i="4" s="1"/>
  <c r="AL772" i="4" s="1"/>
  <c r="AL773" i="4" s="1"/>
  <c r="AL774" i="4" s="1"/>
  <c r="AL775" i="4" s="1"/>
  <c r="AL776" i="4" s="1"/>
  <c r="AL777" i="4" s="1"/>
  <c r="AL778" i="4" s="1"/>
  <c r="AL779" i="4" s="1"/>
  <c r="AL780" i="4" s="1"/>
  <c r="AL781" i="4" s="1"/>
  <c r="AL782" i="4" s="1"/>
  <c r="AL783" i="4" s="1"/>
  <c r="AL784" i="4" s="1"/>
  <c r="AL785" i="4" s="1"/>
  <c r="AL786" i="4" s="1"/>
  <c r="AL787" i="4" s="1"/>
  <c r="AL788" i="4" s="1"/>
  <c r="AL789" i="4" s="1"/>
  <c r="AL790" i="4" s="1"/>
  <c r="AL791" i="4" s="1"/>
  <c r="AL792" i="4" s="1"/>
  <c r="AL793" i="4" s="1"/>
  <c r="AL794" i="4" s="1"/>
  <c r="AL795" i="4" s="1"/>
  <c r="AL796" i="4" s="1"/>
  <c r="AL797" i="4" s="1"/>
  <c r="AL798" i="4" s="1"/>
  <c r="AL799" i="4" s="1"/>
  <c r="AL800" i="4" s="1"/>
  <c r="AL801" i="4" s="1"/>
  <c r="AL802" i="4" s="1"/>
  <c r="AL803" i="4" s="1"/>
  <c r="AL804" i="4" s="1"/>
  <c r="AL805" i="4" s="1"/>
  <c r="AL806" i="4" s="1"/>
  <c r="AL807" i="4" s="1"/>
  <c r="AL808" i="4" s="1"/>
  <c r="AL809" i="4" s="1"/>
  <c r="AL810" i="4" s="1"/>
  <c r="AL811" i="4" s="1"/>
  <c r="AL812" i="4" s="1"/>
  <c r="AL813" i="4" s="1"/>
  <c r="AL814" i="4" s="1"/>
  <c r="AL815" i="4" s="1"/>
  <c r="AL816" i="4" s="1"/>
  <c r="AL817" i="4" s="1"/>
  <c r="AL818" i="4" s="1"/>
  <c r="AL819" i="4" s="1"/>
  <c r="AL820" i="4" s="1"/>
  <c r="AL821" i="4" s="1"/>
  <c r="AL822" i="4" s="1"/>
  <c r="AL823" i="4" s="1"/>
  <c r="AL824" i="4" s="1"/>
  <c r="AL825" i="4" s="1"/>
  <c r="AL826" i="4" s="1"/>
  <c r="AL827" i="4" s="1"/>
  <c r="AL828" i="4" s="1"/>
  <c r="AL829" i="4" s="1"/>
  <c r="AL830" i="4" s="1"/>
  <c r="AL831" i="4" s="1"/>
  <c r="AL832" i="4" s="1"/>
  <c r="AL833" i="4" s="1"/>
  <c r="AL834" i="4" s="1"/>
  <c r="AL835" i="4" s="1"/>
  <c r="AL836" i="4" s="1"/>
  <c r="AL837" i="4" s="1"/>
  <c r="AL838" i="4" s="1"/>
  <c r="AL839" i="4" s="1"/>
  <c r="AL840" i="4" s="1"/>
  <c r="AL841" i="4" s="1"/>
  <c r="AL842" i="4" s="1"/>
  <c r="AL843" i="4" s="1"/>
  <c r="AL844" i="4" s="1"/>
  <c r="AL845" i="4" s="1"/>
  <c r="AL846" i="4" s="1"/>
  <c r="AL847" i="4" s="1"/>
  <c r="AL848" i="4" s="1"/>
  <c r="AL849" i="4" s="1"/>
  <c r="AL850" i="4" s="1"/>
  <c r="AL851" i="4" s="1"/>
  <c r="AL852" i="4" s="1"/>
  <c r="AL853" i="4" s="1"/>
  <c r="AL854" i="4" s="1"/>
  <c r="AL855" i="4" s="1"/>
  <c r="AL856" i="4" s="1"/>
  <c r="AL857" i="4" s="1"/>
  <c r="AL858" i="4" s="1"/>
  <c r="AL859" i="4" s="1"/>
  <c r="AL860" i="4" s="1"/>
  <c r="AL861" i="4" s="1"/>
  <c r="AL862" i="4" s="1"/>
  <c r="AL863" i="4" s="1"/>
  <c r="AL864" i="4" s="1"/>
  <c r="AL865" i="4" s="1"/>
  <c r="AL866" i="4" s="1"/>
  <c r="AL867" i="4" s="1"/>
  <c r="AL868" i="4" s="1"/>
  <c r="AL869" i="4" s="1"/>
  <c r="AL870" i="4" s="1"/>
  <c r="AL871" i="4" s="1"/>
  <c r="AL872" i="4" s="1"/>
  <c r="AL873" i="4" s="1"/>
  <c r="AL874" i="4" s="1"/>
  <c r="AL875" i="4" s="1"/>
  <c r="AL876" i="4" s="1"/>
  <c r="AL877" i="4" s="1"/>
  <c r="AL878" i="4" s="1"/>
  <c r="AL879" i="4" s="1"/>
  <c r="AL880" i="4" s="1"/>
  <c r="AL881" i="4" s="1"/>
  <c r="AL882" i="4" s="1"/>
  <c r="AL883" i="4" s="1"/>
  <c r="AL884" i="4" s="1"/>
  <c r="AL885" i="4" s="1"/>
  <c r="AL886" i="4" s="1"/>
  <c r="AL887" i="4" s="1"/>
  <c r="AL888" i="4" s="1"/>
  <c r="AL889" i="4" s="1"/>
  <c r="AL890" i="4" s="1"/>
  <c r="AL891" i="4" s="1"/>
  <c r="AL892" i="4" s="1"/>
  <c r="AL893" i="4" s="1"/>
  <c r="AL894" i="4" s="1"/>
  <c r="AL895" i="4" s="1"/>
  <c r="AL896" i="4" s="1"/>
  <c r="AL897" i="4" s="1"/>
  <c r="AL898" i="4" s="1"/>
  <c r="AL899" i="4" s="1"/>
  <c r="AL900" i="4" s="1"/>
  <c r="AL901" i="4" s="1"/>
  <c r="AL902" i="4" s="1"/>
  <c r="AL903" i="4" s="1"/>
  <c r="AL904" i="4" s="1"/>
  <c r="AL905" i="4" s="1"/>
  <c r="AL906" i="4" s="1"/>
  <c r="AL907" i="4" s="1"/>
  <c r="AL908" i="4" s="1"/>
  <c r="AL909" i="4" s="1"/>
  <c r="AL910" i="4" s="1"/>
  <c r="AL911" i="4" s="1"/>
  <c r="AL912" i="4" s="1"/>
  <c r="AL913" i="4" s="1"/>
  <c r="AL914" i="4" s="1"/>
  <c r="AL915" i="4" s="1"/>
  <c r="AL916" i="4" s="1"/>
  <c r="AL917" i="4" s="1"/>
  <c r="AL918" i="4" s="1"/>
  <c r="AL919" i="4" s="1"/>
  <c r="AL920" i="4" s="1"/>
  <c r="AL921" i="4" s="1"/>
  <c r="AL922" i="4" s="1"/>
  <c r="AL923" i="4" s="1"/>
  <c r="AL924" i="4" s="1"/>
  <c r="AL925" i="4" s="1"/>
  <c r="AL926" i="4" s="1"/>
  <c r="AL927" i="4" s="1"/>
  <c r="AL928" i="4" s="1"/>
  <c r="AL929" i="4" s="1"/>
  <c r="AL930" i="4" s="1"/>
  <c r="AL931" i="4" s="1"/>
  <c r="AL932" i="4" s="1"/>
  <c r="AL933" i="4" s="1"/>
  <c r="AL934" i="4" s="1"/>
  <c r="AL935" i="4" s="1"/>
  <c r="AL936" i="4" s="1"/>
  <c r="AL937" i="4" s="1"/>
  <c r="AL938" i="4" s="1"/>
  <c r="AL939" i="4" s="1"/>
  <c r="AL940" i="4" s="1"/>
  <c r="AL941" i="4" s="1"/>
  <c r="AL942" i="4" s="1"/>
  <c r="AL943" i="4" s="1"/>
  <c r="AL944" i="4" s="1"/>
  <c r="AL945" i="4" s="1"/>
  <c r="AL946" i="4" s="1"/>
  <c r="AL947" i="4" s="1"/>
  <c r="AL948" i="4" s="1"/>
  <c r="AL949" i="4" s="1"/>
  <c r="AL950" i="4" s="1"/>
  <c r="AL951" i="4" s="1"/>
  <c r="AL952" i="4" s="1"/>
  <c r="AL953" i="4" s="1"/>
  <c r="AL954" i="4" s="1"/>
  <c r="AL955" i="4" s="1"/>
  <c r="AL956" i="4" s="1"/>
  <c r="AL957" i="4" s="1"/>
  <c r="AL958" i="4" s="1"/>
  <c r="AL959" i="4" s="1"/>
  <c r="AL960" i="4" s="1"/>
  <c r="AL961" i="4" s="1"/>
  <c r="AL962" i="4" s="1"/>
  <c r="AL963" i="4" s="1"/>
  <c r="AL964" i="4" s="1"/>
  <c r="AL965" i="4" s="1"/>
  <c r="AL966" i="4" s="1"/>
  <c r="AL967" i="4" s="1"/>
  <c r="AL968" i="4" s="1"/>
  <c r="AL969" i="4" s="1"/>
  <c r="AL970" i="4" s="1"/>
  <c r="AL971" i="4" s="1"/>
  <c r="AL972" i="4" s="1"/>
  <c r="AL973" i="4" s="1"/>
  <c r="AL974" i="4" s="1"/>
  <c r="AL975" i="4" s="1"/>
  <c r="AL976" i="4" s="1"/>
  <c r="AL977" i="4" s="1"/>
  <c r="AL978" i="4" s="1"/>
  <c r="AL979" i="4" s="1"/>
  <c r="AL980" i="4" s="1"/>
  <c r="AL981" i="4" s="1"/>
  <c r="AL982" i="4" s="1"/>
  <c r="AL983" i="4" s="1"/>
  <c r="AL984" i="4" s="1"/>
  <c r="AL985" i="4" s="1"/>
  <c r="AL986" i="4" s="1"/>
  <c r="AL987" i="4" s="1"/>
  <c r="AL988" i="4" s="1"/>
  <c r="AL989" i="4" s="1"/>
  <c r="AL990" i="4" s="1"/>
  <c r="AL991" i="4" s="1"/>
  <c r="AL992" i="4" s="1"/>
  <c r="AL993" i="4" s="1"/>
  <c r="AL994" i="4" s="1"/>
  <c r="AL995" i="4" s="1"/>
  <c r="AL996" i="4" s="1"/>
  <c r="AL997" i="4" s="1"/>
  <c r="AL998" i="4" s="1"/>
  <c r="AL999" i="4" s="1"/>
  <c r="AL1000" i="4" s="1"/>
  <c r="AL1001" i="4" s="1"/>
  <c r="AL1002" i="4" s="1"/>
  <c r="AL1003" i="4" s="1"/>
  <c r="AL1004" i="4" s="1"/>
  <c r="AL1005" i="4" s="1"/>
  <c r="AL1006" i="4" s="1"/>
  <c r="AL1007" i="4" s="1"/>
  <c r="AL1008" i="4" s="1"/>
  <c r="AL1009" i="4" s="1"/>
  <c r="AL1010" i="4" s="1"/>
  <c r="AL1011" i="4" s="1"/>
  <c r="AL1012" i="4" s="1"/>
  <c r="AL1013" i="4" s="1"/>
  <c r="AL1014" i="4" s="1"/>
  <c r="AL1015" i="4" s="1"/>
  <c r="AL1016" i="4" s="1"/>
  <c r="AL1017" i="4" s="1"/>
  <c r="AL1018" i="4" s="1"/>
  <c r="AL1019" i="4" s="1"/>
  <c r="AL1020" i="4" s="1"/>
  <c r="AL1021" i="4" s="1"/>
  <c r="AL1022" i="4" s="1"/>
  <c r="AL1023" i="4" s="1"/>
  <c r="AL1024" i="4" s="1"/>
  <c r="AL1025" i="4" s="1"/>
  <c r="AL1026" i="4" s="1"/>
  <c r="AL1027" i="4" s="1"/>
  <c r="AL1028" i="4" s="1"/>
  <c r="AL1029" i="4" s="1"/>
  <c r="AL1030" i="4" s="1"/>
  <c r="AL1031" i="4" s="1"/>
  <c r="AL1032" i="4" s="1"/>
  <c r="AL1033" i="4" s="1"/>
  <c r="AL1034" i="4" s="1"/>
  <c r="AL1035" i="4" s="1"/>
  <c r="AL1036" i="4" s="1"/>
  <c r="AL1037" i="4" s="1"/>
  <c r="AL1038" i="4" s="1"/>
  <c r="AL1039" i="4" s="1"/>
  <c r="AL1040" i="4" s="1"/>
  <c r="AL1041" i="4" s="1"/>
  <c r="AL1042" i="4" s="1"/>
  <c r="AL1043" i="4" s="1"/>
  <c r="AL1044" i="4" s="1"/>
  <c r="AL1045" i="4" s="1"/>
  <c r="AL1046" i="4" s="1"/>
  <c r="AL1047" i="4" s="1"/>
  <c r="AL1048" i="4" s="1"/>
  <c r="AL1049" i="4" s="1"/>
  <c r="AL1050" i="4" s="1"/>
  <c r="AL1051" i="4" s="1"/>
  <c r="AL1052" i="4" s="1"/>
  <c r="AL1053" i="4" s="1"/>
  <c r="AL1054" i="4" s="1"/>
  <c r="AL1055" i="4" s="1"/>
  <c r="AL1056" i="4" s="1"/>
  <c r="AL1057" i="4" s="1"/>
  <c r="AL1058" i="4" s="1"/>
  <c r="AL1059" i="4" s="1"/>
  <c r="AL1060" i="4" s="1"/>
  <c r="AL1061" i="4" s="1"/>
  <c r="AL1062" i="4" s="1"/>
  <c r="AL1063" i="4" s="1"/>
  <c r="AL1064" i="4" s="1"/>
  <c r="AL1065" i="4" s="1"/>
  <c r="AL1066" i="4" s="1"/>
  <c r="AL1067" i="4" s="1"/>
  <c r="AL1068" i="4" s="1"/>
  <c r="AL1069" i="4" s="1"/>
  <c r="AL1070" i="4" s="1"/>
  <c r="AL1071" i="4" s="1"/>
  <c r="AL1072" i="4" s="1"/>
  <c r="AL1073" i="4" s="1"/>
  <c r="AL1074" i="4" s="1"/>
  <c r="AL1075" i="4" s="1"/>
  <c r="AL1076" i="4" s="1"/>
  <c r="AL1077" i="4" s="1"/>
  <c r="AL1078" i="4" s="1"/>
  <c r="AL1079" i="4" s="1"/>
  <c r="AL1080" i="4" s="1"/>
  <c r="AL1081" i="4" s="1"/>
  <c r="AL1082" i="4" s="1"/>
  <c r="AL1083" i="4" s="1"/>
  <c r="AL1084" i="4" s="1"/>
  <c r="AL1085" i="4" s="1"/>
  <c r="AL1086" i="4" s="1"/>
  <c r="AL1087" i="4" s="1"/>
  <c r="AL1088" i="4" s="1"/>
  <c r="AL1089" i="4" s="1"/>
  <c r="AL1090" i="4" s="1"/>
  <c r="AL1091" i="4" s="1"/>
  <c r="AL1092" i="4" s="1"/>
  <c r="AL1093" i="4" s="1"/>
  <c r="AL1094" i="4" s="1"/>
  <c r="AL1095" i="4" s="1"/>
  <c r="AL1096" i="4" s="1"/>
  <c r="AL1097" i="4" s="1"/>
  <c r="AL1098" i="4" s="1"/>
  <c r="AL1099" i="4" s="1"/>
  <c r="AL1100" i="4" s="1"/>
  <c r="AL1101" i="4" s="1"/>
  <c r="AL1102" i="4" s="1"/>
  <c r="AL1103" i="4" s="1"/>
  <c r="AL1104" i="4" s="1"/>
  <c r="AL1105" i="4" s="1"/>
  <c r="AL1106" i="4" s="1"/>
  <c r="AL1107" i="4" s="1"/>
  <c r="AL1108" i="4" s="1"/>
  <c r="AL1109" i="4" s="1"/>
  <c r="AL1110" i="4" s="1"/>
  <c r="AL1111" i="4" s="1"/>
  <c r="AL1112" i="4" s="1"/>
  <c r="AL1113" i="4" s="1"/>
  <c r="AL1114" i="4" s="1"/>
  <c r="AL1115" i="4" s="1"/>
  <c r="AL1116" i="4" s="1"/>
  <c r="AL1117" i="4" s="1"/>
  <c r="AL1118" i="4" s="1"/>
  <c r="AL1119" i="4" s="1"/>
  <c r="AL1120" i="4" s="1"/>
  <c r="AL1121" i="4" s="1"/>
  <c r="AL1122" i="4" s="1"/>
  <c r="AL1123" i="4" s="1"/>
  <c r="AL1124" i="4" s="1"/>
  <c r="AL1125" i="4" s="1"/>
  <c r="AL1126" i="4" s="1"/>
  <c r="AL1127" i="4" s="1"/>
  <c r="AL1128" i="4" s="1"/>
  <c r="AL1129" i="4" s="1"/>
  <c r="AL1130" i="4" s="1"/>
  <c r="AL1131" i="4" s="1"/>
  <c r="AL1132" i="4" s="1"/>
  <c r="AL1133" i="4" s="1"/>
  <c r="AL1134" i="4" s="1"/>
  <c r="AL1135" i="4" s="1"/>
  <c r="AL1136" i="4" s="1"/>
  <c r="AL1137" i="4" s="1"/>
  <c r="AL1138" i="4" s="1"/>
  <c r="AL1139" i="4" s="1"/>
  <c r="AL1140" i="4" s="1"/>
  <c r="AL1141" i="4" s="1"/>
  <c r="AL1142" i="4" s="1"/>
  <c r="AL1143" i="4" s="1"/>
  <c r="AL1144" i="4" s="1"/>
  <c r="AL1145" i="4" s="1"/>
  <c r="AL1146" i="4" s="1"/>
  <c r="AL1147" i="4" s="1"/>
  <c r="AL1148" i="4" s="1"/>
  <c r="AL1149" i="4" s="1"/>
  <c r="AL1150" i="4" s="1"/>
  <c r="AL1151" i="4" s="1"/>
  <c r="AL1152" i="4" s="1"/>
  <c r="AL1153" i="4" s="1"/>
  <c r="AL1154" i="4" s="1"/>
  <c r="AL1155" i="4" s="1"/>
  <c r="AL1156" i="4" s="1"/>
  <c r="AL1157" i="4" s="1"/>
  <c r="AL1158" i="4" s="1"/>
  <c r="AL1159" i="4" s="1"/>
  <c r="AL1160" i="4" s="1"/>
  <c r="AL1161" i="4" s="1"/>
  <c r="AL1162" i="4" s="1"/>
  <c r="AL1163" i="4" s="1"/>
  <c r="AL1164" i="4" s="1"/>
  <c r="AL1165" i="4" s="1"/>
  <c r="AL1166" i="4" s="1"/>
  <c r="AL1167" i="4" s="1"/>
  <c r="AL1168" i="4" s="1"/>
  <c r="AL1169" i="4" s="1"/>
  <c r="AL1170" i="4" s="1"/>
  <c r="AL1171" i="4" s="1"/>
  <c r="AL1172" i="4" s="1"/>
  <c r="AL1173" i="4" s="1"/>
  <c r="AL1174" i="4" s="1"/>
  <c r="AL1175" i="4" s="1"/>
  <c r="AL1176" i="4" s="1"/>
  <c r="AL1177" i="4" s="1"/>
  <c r="AL1178" i="4" s="1"/>
  <c r="AL1179" i="4" s="1"/>
  <c r="AL1180" i="4" s="1"/>
  <c r="AL1181" i="4" s="1"/>
  <c r="AL1182" i="4" s="1"/>
  <c r="AL1183" i="4" s="1"/>
  <c r="AL1184" i="4" s="1"/>
  <c r="AL1185" i="4" s="1"/>
  <c r="AL1186" i="4" s="1"/>
  <c r="AL1187" i="4" s="1"/>
  <c r="AL1188" i="4" s="1"/>
  <c r="AL1189" i="4" s="1"/>
  <c r="AL1190" i="4" s="1"/>
  <c r="AL1191" i="4" s="1"/>
  <c r="AL1192" i="4" s="1"/>
  <c r="AL1193" i="4" s="1"/>
  <c r="AL1194" i="4" s="1"/>
  <c r="AL1195" i="4" s="1"/>
  <c r="AL1196" i="4" s="1"/>
  <c r="AL1197" i="4" s="1"/>
  <c r="AL1198" i="4" s="1"/>
  <c r="AL1199" i="4" s="1"/>
  <c r="AL1200" i="4" s="1"/>
  <c r="AL1201" i="4" s="1"/>
  <c r="AL1202" i="4" s="1"/>
  <c r="AL1203" i="4" s="1"/>
  <c r="AL1204" i="4" s="1"/>
  <c r="AL1205" i="4" s="1"/>
  <c r="AL1206" i="4" s="1"/>
  <c r="AL1207" i="4" s="1"/>
  <c r="AL1208" i="4" s="1"/>
  <c r="AL1209" i="4" s="1"/>
  <c r="AL1210" i="4" s="1"/>
  <c r="AL1211" i="4" s="1"/>
  <c r="AL1212" i="4" s="1"/>
  <c r="AL1213" i="4" s="1"/>
  <c r="AL1214" i="4" s="1"/>
  <c r="AL1215" i="4" s="1"/>
  <c r="AL1216" i="4" s="1"/>
  <c r="AL1217" i="4" s="1"/>
  <c r="AL1218" i="4" s="1"/>
  <c r="AL1219" i="4" s="1"/>
  <c r="AL1220" i="4" s="1"/>
  <c r="AL1221" i="4" s="1"/>
  <c r="AL1222" i="4" s="1"/>
  <c r="AL1223" i="4" s="1"/>
  <c r="AL1224" i="4" s="1"/>
  <c r="AL1225" i="4" s="1"/>
  <c r="AL1226" i="4" s="1"/>
  <c r="AL1227" i="4" s="1"/>
  <c r="AL1228" i="4" s="1"/>
  <c r="AL1229" i="4" s="1"/>
  <c r="AL1230" i="4" s="1"/>
  <c r="AL1231" i="4" s="1"/>
  <c r="AL1232" i="4" s="1"/>
  <c r="AL1233" i="4" s="1"/>
  <c r="AL1234" i="4" s="1"/>
  <c r="AL1235" i="4" s="1"/>
  <c r="AL1236" i="4" s="1"/>
  <c r="AL1237" i="4" s="1"/>
  <c r="AL1238" i="4" s="1"/>
  <c r="AL1239" i="4" s="1"/>
  <c r="AL1240" i="4" s="1"/>
  <c r="AL1241" i="4" s="1"/>
  <c r="AL1242" i="4" s="1"/>
  <c r="AL1243" i="4" s="1"/>
  <c r="AL1244" i="4" s="1"/>
  <c r="AL1245" i="4" s="1"/>
  <c r="AL1246" i="4" s="1"/>
  <c r="AL1247" i="4" s="1"/>
  <c r="AL1248" i="4" s="1"/>
  <c r="AL1249" i="4" s="1"/>
  <c r="AL1250" i="4" s="1"/>
  <c r="AL1251" i="4" s="1"/>
  <c r="AL1252" i="4" s="1"/>
  <c r="AL1253" i="4" s="1"/>
  <c r="AL1254" i="4" s="1"/>
  <c r="AL1255" i="4" s="1"/>
  <c r="AL1256" i="4" s="1"/>
  <c r="AL1257" i="4" s="1"/>
  <c r="AL1258" i="4" s="1"/>
  <c r="AL1259" i="4" s="1"/>
  <c r="AL1260" i="4" s="1"/>
  <c r="AL1261" i="4" s="1"/>
  <c r="AL1262" i="4" s="1"/>
  <c r="AL1263" i="4" s="1"/>
  <c r="AL1264" i="4" s="1"/>
  <c r="AL1265" i="4" s="1"/>
  <c r="AL1266" i="4" s="1"/>
  <c r="AL1267" i="4" s="1"/>
  <c r="AL1268" i="4" s="1"/>
  <c r="AL1269" i="4" s="1"/>
  <c r="AL1270" i="4" s="1"/>
  <c r="AL1271" i="4" s="1"/>
  <c r="AL1272" i="4" s="1"/>
  <c r="AL1273" i="4" s="1"/>
  <c r="AL1274" i="4" s="1"/>
  <c r="AL1275" i="4" s="1"/>
  <c r="AL1276" i="4" s="1"/>
  <c r="AL1277" i="4" s="1"/>
  <c r="AL1278" i="4" s="1"/>
  <c r="AL1279" i="4" s="1"/>
  <c r="AL1280" i="4" s="1"/>
  <c r="AL1281" i="4" s="1"/>
  <c r="AL1282" i="4" s="1"/>
  <c r="AL1283" i="4" s="1"/>
  <c r="AL1284" i="4" s="1"/>
  <c r="AL1285" i="4" s="1"/>
  <c r="AL1286" i="4" s="1"/>
  <c r="AL1287" i="4" s="1"/>
  <c r="AL1288" i="4" s="1"/>
  <c r="AL1289" i="4" s="1"/>
  <c r="AL1290" i="4" s="1"/>
  <c r="AL1291" i="4" s="1"/>
  <c r="AL1292" i="4" s="1"/>
  <c r="AL1293" i="4" s="1"/>
  <c r="AL1294" i="4" s="1"/>
  <c r="AL1295" i="4" s="1"/>
  <c r="AL1296" i="4" s="1"/>
  <c r="AL1297" i="4" s="1"/>
  <c r="AL1298" i="4" s="1"/>
  <c r="AL1299" i="4" s="1"/>
  <c r="AL1300" i="4" s="1"/>
  <c r="AL1301" i="4" s="1"/>
  <c r="AL1302" i="4" s="1"/>
  <c r="AL1303" i="4" s="1"/>
  <c r="AL1304" i="4" s="1"/>
  <c r="AL1305" i="4" s="1"/>
  <c r="AL1306" i="4" s="1"/>
  <c r="AL1307" i="4" s="1"/>
  <c r="AL1308" i="4" s="1"/>
  <c r="AL1309" i="4" s="1"/>
  <c r="AL1310" i="4" s="1"/>
  <c r="AL1311" i="4" s="1"/>
  <c r="AL1312" i="4" s="1"/>
  <c r="AL1313" i="4" s="1"/>
  <c r="AL1314" i="4" s="1"/>
  <c r="AL1315" i="4" s="1"/>
  <c r="AL1316" i="4" s="1"/>
  <c r="AL1317" i="4" s="1"/>
  <c r="AL1318" i="4" s="1"/>
  <c r="AL1319" i="4" s="1"/>
  <c r="AL1320" i="4" s="1"/>
  <c r="AL1321" i="4" s="1"/>
  <c r="AL1322" i="4" s="1"/>
  <c r="AL1323" i="4" s="1"/>
  <c r="AL1324" i="4" s="1"/>
  <c r="AL1325" i="4" s="1"/>
  <c r="AL1326" i="4" s="1"/>
  <c r="AL1327" i="4" s="1"/>
  <c r="AL1328" i="4" s="1"/>
  <c r="AL1329" i="4" s="1"/>
  <c r="AL1330" i="4" s="1"/>
  <c r="AL1331" i="4" s="1"/>
  <c r="AL1332" i="4" s="1"/>
  <c r="AL1333" i="4" s="1"/>
  <c r="AL1334" i="4" s="1"/>
  <c r="AL1335" i="4" s="1"/>
  <c r="AL1336" i="4" s="1"/>
  <c r="AL1337" i="4" s="1"/>
  <c r="AL1338" i="4" s="1"/>
  <c r="AL1339" i="4" s="1"/>
  <c r="AL1340" i="4" s="1"/>
  <c r="AL1341" i="4" s="1"/>
  <c r="AL1342" i="4" s="1"/>
  <c r="AL1343" i="4" s="1"/>
  <c r="AL1344" i="4" s="1"/>
  <c r="AL1345" i="4" s="1"/>
  <c r="AL1346" i="4" s="1"/>
  <c r="AL1347" i="4" s="1"/>
  <c r="AL1348" i="4" s="1"/>
  <c r="AL1349" i="4" s="1"/>
  <c r="AL1350" i="4" s="1"/>
  <c r="AL1351" i="4" s="1"/>
  <c r="AL1352" i="4" s="1"/>
  <c r="AL1353" i="4" s="1"/>
  <c r="AL1354" i="4" s="1"/>
  <c r="AL1355" i="4" s="1"/>
  <c r="AL1356" i="4" s="1"/>
  <c r="AL1357" i="4" s="1"/>
  <c r="AL1358" i="4" s="1"/>
  <c r="AL1359" i="4" s="1"/>
  <c r="AL1360" i="4" s="1"/>
  <c r="AL1361" i="4" s="1"/>
  <c r="AL1362" i="4" s="1"/>
  <c r="AL1363" i="4" s="1"/>
  <c r="AL1364" i="4" s="1"/>
  <c r="AL1365" i="4" s="1"/>
  <c r="AL1366" i="4" s="1"/>
  <c r="AL1367" i="4" s="1"/>
  <c r="AL1368" i="4" s="1"/>
  <c r="AL1369" i="4" s="1"/>
  <c r="AL1370" i="4" s="1"/>
  <c r="AL1371" i="4" s="1"/>
  <c r="AL1372" i="4" s="1"/>
  <c r="AL1373" i="4" s="1"/>
  <c r="AL1374" i="4" s="1"/>
  <c r="AL1375" i="4" s="1"/>
  <c r="AL1376" i="4" s="1"/>
  <c r="AL1377" i="4" s="1"/>
  <c r="AL1378" i="4" s="1"/>
  <c r="AL1379" i="4" s="1"/>
  <c r="AL1380" i="4" s="1"/>
  <c r="AL1381" i="4" s="1"/>
  <c r="AL1382" i="4" s="1"/>
  <c r="AL1383" i="4" s="1"/>
  <c r="AL1384" i="4" s="1"/>
  <c r="AL1385" i="4" s="1"/>
  <c r="AL1386" i="4" s="1"/>
  <c r="AL1387" i="4" s="1"/>
  <c r="AL1388" i="4" s="1"/>
  <c r="AL1389" i="4" s="1"/>
  <c r="AL1390" i="4" s="1"/>
  <c r="AL1391" i="4" s="1"/>
  <c r="AL1392" i="4" s="1"/>
  <c r="AL1393" i="4" s="1"/>
  <c r="AL1394" i="4" s="1"/>
  <c r="AL1395" i="4" s="1"/>
  <c r="AL1396" i="4" s="1"/>
  <c r="AL1397" i="4" s="1"/>
  <c r="AL1398" i="4" s="1"/>
  <c r="AT44" i="4" l="1"/>
  <c r="AS44" i="4" s="1"/>
  <c r="AT198" i="4"/>
  <c r="AS198" i="4" s="1"/>
  <c r="AT261" i="4"/>
  <c r="AS261" i="4" s="1"/>
  <c r="AT268" i="4"/>
  <c r="AS268" i="4" s="1"/>
  <c r="AT282" i="4"/>
  <c r="AS282" i="4" s="1"/>
  <c r="AU290" i="4"/>
  <c r="AU288" i="4"/>
  <c r="AT295" i="4"/>
  <c r="AS295" i="4" s="1"/>
  <c r="AU295" i="4"/>
  <c r="AR296" i="4"/>
  <c r="AT3" i="4"/>
  <c r="AS3" i="4" s="1"/>
  <c r="AT2" i="4"/>
  <c r="AS2" i="4" s="1"/>
  <c r="AT4" i="4"/>
  <c r="AS4" i="4" s="1"/>
  <c r="AT5" i="4"/>
  <c r="AS5" i="4" s="1"/>
  <c r="AU6" i="4"/>
  <c r="AU2" i="4"/>
  <c r="AU3" i="4"/>
  <c r="AT6" i="4"/>
  <c r="AS6" i="4" s="1"/>
  <c r="AT7" i="4"/>
  <c r="AS7" i="4" s="1"/>
  <c r="AU5" i="4"/>
  <c r="AU9" i="4"/>
  <c r="AU4" i="4"/>
  <c r="AT8" i="4"/>
  <c r="AS8" i="4" s="1"/>
  <c r="AU8" i="4"/>
  <c r="AT10" i="4"/>
  <c r="AS10" i="4" s="1"/>
  <c r="AU7" i="4"/>
  <c r="AT9" i="4"/>
  <c r="AS9" i="4" s="1"/>
  <c r="AU10" i="4"/>
  <c r="AT11" i="4"/>
  <c r="AS11" i="4" s="1"/>
  <c r="AU11" i="4"/>
  <c r="AT13" i="4"/>
  <c r="AS13" i="4" s="1"/>
  <c r="AT12" i="4"/>
  <c r="AS12" i="4" s="1"/>
  <c r="AU12" i="4"/>
  <c r="AU14" i="4"/>
  <c r="AT14" i="4"/>
  <c r="AS14" i="4" s="1"/>
  <c r="AU15" i="4"/>
  <c r="AU13" i="4"/>
  <c r="AU17" i="4"/>
  <c r="AT15" i="4"/>
  <c r="AS15" i="4" s="1"/>
  <c r="AT17" i="4"/>
  <c r="AS17" i="4" s="1"/>
  <c r="AT16" i="4"/>
  <c r="AS16" i="4" s="1"/>
  <c r="AU16" i="4"/>
  <c r="AT18" i="4"/>
  <c r="AS18" i="4" s="1"/>
  <c r="AU18" i="4"/>
  <c r="AU19" i="4"/>
  <c r="AT19" i="4"/>
  <c r="AS19" i="4" s="1"/>
  <c r="AT20" i="4"/>
  <c r="AS20" i="4" s="1"/>
  <c r="AT22" i="4"/>
  <c r="AS22" i="4" s="1"/>
  <c r="AU20" i="4"/>
  <c r="AT21" i="4"/>
  <c r="AS21" i="4" s="1"/>
  <c r="AU22" i="4"/>
  <c r="AU21" i="4"/>
  <c r="AU23" i="4"/>
  <c r="AU24" i="4"/>
  <c r="AT23" i="4"/>
  <c r="AS23" i="4" s="1"/>
  <c r="AT24" i="4"/>
  <c r="AS24" i="4" s="1"/>
  <c r="AT25" i="4"/>
  <c r="AS25" i="4" s="1"/>
  <c r="AU25" i="4"/>
  <c r="AU26" i="4"/>
  <c r="AT28" i="4"/>
  <c r="AS28" i="4" s="1"/>
  <c r="AU27" i="4"/>
  <c r="AT26" i="4"/>
  <c r="AS26" i="4" s="1"/>
  <c r="AT27" i="4"/>
  <c r="AS27" i="4" s="1"/>
  <c r="AU28" i="4"/>
  <c r="AU29" i="4"/>
  <c r="AT29" i="4"/>
  <c r="AS29" i="4" s="1"/>
  <c r="AT30" i="4"/>
  <c r="AS30" i="4" s="1"/>
  <c r="AU30" i="4"/>
  <c r="AU31" i="4"/>
  <c r="AT31" i="4"/>
  <c r="AS31" i="4" s="1"/>
  <c r="AU32" i="4"/>
  <c r="AT32" i="4"/>
  <c r="AS32" i="4" s="1"/>
  <c r="AU33" i="4"/>
  <c r="AT33" i="4"/>
  <c r="AS33" i="4" s="1"/>
  <c r="AU34" i="4"/>
  <c r="AT34" i="4"/>
  <c r="AS34" i="4" s="1"/>
  <c r="AT35" i="4"/>
  <c r="AS35" i="4" s="1"/>
  <c r="AU35" i="4"/>
  <c r="AU37" i="4"/>
  <c r="AT36" i="4"/>
  <c r="AS36" i="4" s="1"/>
  <c r="AU36" i="4"/>
  <c r="AT39" i="4"/>
  <c r="AS39" i="4" s="1"/>
  <c r="AT40" i="4"/>
  <c r="AS40" i="4" s="1"/>
  <c r="AT37" i="4"/>
  <c r="AS37" i="4" s="1"/>
  <c r="AU38" i="4"/>
  <c r="AT38" i="4"/>
  <c r="AS38" i="4" s="1"/>
  <c r="AU40" i="4"/>
  <c r="AU39" i="4"/>
  <c r="AU42" i="4"/>
  <c r="AT42" i="4"/>
  <c r="AS42" i="4" s="1"/>
  <c r="AT41" i="4"/>
  <c r="AS41" i="4" s="1"/>
  <c r="AU41" i="4"/>
  <c r="AU43" i="4"/>
  <c r="AT45" i="4"/>
  <c r="AS45" i="4" s="1"/>
  <c r="AU46" i="4"/>
  <c r="AU45" i="4"/>
  <c r="AT47" i="4"/>
  <c r="AS47" i="4" s="1"/>
  <c r="AT46" i="4"/>
  <c r="AS46" i="4" s="1"/>
  <c r="AU48" i="4"/>
  <c r="AU44" i="4"/>
  <c r="AU47" i="4"/>
  <c r="AU49" i="4"/>
  <c r="AU51" i="4"/>
  <c r="AT49" i="4"/>
  <c r="AS49" i="4" s="1"/>
  <c r="AT50" i="4"/>
  <c r="AS50" i="4" s="1"/>
  <c r="AU52" i="4"/>
  <c r="AT48" i="4"/>
  <c r="AS48" i="4" s="1"/>
  <c r="AT51" i="4"/>
  <c r="AS51" i="4" s="1"/>
  <c r="AU53" i="4"/>
  <c r="AT52" i="4"/>
  <c r="AS52" i="4" s="1"/>
  <c r="AU50" i="4"/>
  <c r="AT53" i="4"/>
  <c r="AS53" i="4" s="1"/>
  <c r="AT54" i="4"/>
  <c r="AS54" i="4" s="1"/>
  <c r="AT55" i="4"/>
  <c r="AS55" i="4" s="1"/>
  <c r="AU55" i="4"/>
  <c r="AT56" i="4"/>
  <c r="AS56" i="4" s="1"/>
  <c r="AU54" i="4"/>
  <c r="AU57" i="4"/>
  <c r="AU56" i="4"/>
  <c r="AT58" i="4"/>
  <c r="AS58" i="4" s="1"/>
  <c r="AT57" i="4"/>
  <c r="AS57" i="4" s="1"/>
  <c r="AT60" i="4"/>
  <c r="AS60" i="4" s="1"/>
  <c r="AU58" i="4"/>
  <c r="AT61" i="4"/>
  <c r="AS61" i="4" s="1"/>
  <c r="AU60" i="4"/>
  <c r="AT59" i="4"/>
  <c r="AS59" i="4" s="1"/>
  <c r="AT62" i="4"/>
  <c r="AS62" i="4" s="1"/>
  <c r="AU61" i="4"/>
  <c r="AU59" i="4"/>
  <c r="AT63" i="4"/>
  <c r="AS63" i="4" s="1"/>
  <c r="AU62" i="4"/>
  <c r="AU63" i="4"/>
  <c r="AT64" i="4"/>
  <c r="AS64" i="4" s="1"/>
  <c r="AT65" i="4"/>
  <c r="AS65" i="4" s="1"/>
  <c r="AU67" i="4"/>
  <c r="AU64" i="4"/>
  <c r="AT67" i="4"/>
  <c r="AS67" i="4" s="1"/>
  <c r="AU65" i="4"/>
  <c r="AT68" i="4"/>
  <c r="AS68" i="4" s="1"/>
  <c r="AU70" i="4"/>
  <c r="AU68" i="4"/>
  <c r="AT66" i="4"/>
  <c r="AS66" i="4" s="1"/>
  <c r="AU66" i="4"/>
  <c r="AT72" i="4"/>
  <c r="AS72" i="4" s="1"/>
  <c r="AT70" i="4"/>
  <c r="AS70" i="4" s="1"/>
  <c r="AT69" i="4"/>
  <c r="AS69" i="4" s="1"/>
  <c r="AT73" i="4"/>
  <c r="AS73" i="4" s="1"/>
  <c r="AU74" i="4"/>
  <c r="AU69" i="4"/>
  <c r="AU72" i="4"/>
  <c r="AT71" i="4"/>
  <c r="AS71" i="4" s="1"/>
  <c r="AU73" i="4"/>
  <c r="AT74" i="4"/>
  <c r="AS74" i="4" s="1"/>
  <c r="AU71" i="4"/>
  <c r="AT75" i="4"/>
  <c r="AS75" i="4" s="1"/>
  <c r="AT78" i="4"/>
  <c r="AS78" i="4" s="1"/>
  <c r="AU75" i="4"/>
  <c r="AU76" i="4"/>
  <c r="AT76" i="4"/>
  <c r="AS76" i="4" s="1"/>
  <c r="AT77" i="4"/>
  <c r="AS77" i="4" s="1"/>
  <c r="AT79" i="4"/>
  <c r="AS79" i="4" s="1"/>
  <c r="AU77" i="4"/>
  <c r="AU78" i="4"/>
  <c r="AT80" i="4"/>
  <c r="AS80" i="4" s="1"/>
  <c r="AT83" i="4"/>
  <c r="AS83" i="4" s="1"/>
  <c r="AU80" i="4"/>
  <c r="AU79" i="4"/>
  <c r="AT82" i="4"/>
  <c r="AS82" i="4" s="1"/>
  <c r="AU81" i="4"/>
  <c r="AU82" i="4"/>
  <c r="AT84" i="4"/>
  <c r="AS84" i="4" s="1"/>
  <c r="AU84" i="4"/>
  <c r="AT85" i="4"/>
  <c r="AS85" i="4" s="1"/>
  <c r="AT86" i="4"/>
  <c r="AS86" i="4" s="1"/>
  <c r="AU83" i="4"/>
  <c r="AU85" i="4"/>
  <c r="AU86" i="4"/>
  <c r="AT87" i="4"/>
  <c r="AS87" i="4" s="1"/>
  <c r="AT88" i="4"/>
  <c r="AS88" i="4" s="1"/>
  <c r="AT90" i="4"/>
  <c r="AS90" i="4" s="1"/>
  <c r="AU87" i="4"/>
  <c r="AT92" i="4"/>
  <c r="AS92" i="4" s="1"/>
  <c r="AT89" i="4"/>
  <c r="AS89" i="4" s="1"/>
  <c r="AU88" i="4"/>
  <c r="AU90" i="4"/>
  <c r="AU89" i="4"/>
  <c r="AU91" i="4"/>
  <c r="AT91" i="4"/>
  <c r="AS91" i="4" s="1"/>
  <c r="AU95" i="4"/>
  <c r="AT93" i="4"/>
  <c r="AS93" i="4" s="1"/>
  <c r="AU92" i="4"/>
  <c r="AT94" i="4"/>
  <c r="AS94" i="4" s="1"/>
  <c r="AU93" i="4"/>
  <c r="AT95" i="4"/>
  <c r="AS95" i="4" s="1"/>
  <c r="AT97" i="4"/>
  <c r="AS97" i="4" s="1"/>
  <c r="AT96" i="4"/>
  <c r="AS96" i="4" s="1"/>
  <c r="AU94" i="4"/>
  <c r="AT98" i="4"/>
  <c r="AS98" i="4" s="1"/>
  <c r="AU99" i="4"/>
  <c r="AT100" i="4"/>
  <c r="AS100" i="4" s="1"/>
  <c r="AU96" i="4"/>
  <c r="AU97" i="4"/>
  <c r="AU98" i="4"/>
  <c r="AT102" i="4"/>
  <c r="AS102" i="4" s="1"/>
  <c r="AT99" i="4"/>
  <c r="AS99" i="4" s="1"/>
  <c r="AT103" i="4"/>
  <c r="AS103" i="4" s="1"/>
  <c r="AT101" i="4"/>
  <c r="AS101" i="4" s="1"/>
  <c r="AT104" i="4"/>
  <c r="AS104" i="4" s="1"/>
  <c r="AU100" i="4"/>
  <c r="AT106" i="4"/>
  <c r="AS106" i="4" s="1"/>
  <c r="AU101" i="4"/>
  <c r="AT105" i="4"/>
  <c r="AS105" i="4" s="1"/>
  <c r="AU102" i="4"/>
  <c r="AU103" i="4"/>
  <c r="AT108" i="4"/>
  <c r="AS108" i="4" s="1"/>
  <c r="AU107" i="4"/>
  <c r="AU105" i="4"/>
  <c r="AU104" i="4"/>
  <c r="AU106" i="4"/>
  <c r="AU108" i="4"/>
  <c r="AT107" i="4"/>
  <c r="AS107" i="4" s="1"/>
  <c r="AT109" i="4"/>
  <c r="AS109" i="4" s="1"/>
  <c r="AT111" i="4"/>
  <c r="AS111" i="4" s="1"/>
  <c r="AT110" i="4"/>
  <c r="AS110" i="4" s="1"/>
  <c r="AU109" i="4"/>
  <c r="AT113" i="4"/>
  <c r="AS113" i="4" s="1"/>
  <c r="AU110" i="4"/>
  <c r="AT112" i="4"/>
  <c r="AS112" i="4" s="1"/>
  <c r="AU111" i="4"/>
  <c r="AU112" i="4"/>
  <c r="AU113" i="4"/>
  <c r="AT114" i="4"/>
  <c r="AS114" i="4" s="1"/>
  <c r="AT115" i="4"/>
  <c r="AS115" i="4" s="1"/>
  <c r="AU114" i="4"/>
  <c r="AT117" i="4"/>
  <c r="AS117" i="4" s="1"/>
  <c r="AU118" i="4"/>
  <c r="AT116" i="4"/>
  <c r="AS116" i="4" s="1"/>
  <c r="AT119" i="4"/>
  <c r="AS119" i="4" s="1"/>
  <c r="AT118" i="4"/>
  <c r="AS118" i="4" s="1"/>
  <c r="AU115" i="4"/>
  <c r="AU116" i="4"/>
  <c r="AU117" i="4"/>
  <c r="AT122" i="4"/>
  <c r="AS122" i="4" s="1"/>
  <c r="AU119" i="4"/>
  <c r="AU120" i="4"/>
  <c r="AU123" i="4"/>
  <c r="AT123" i="4"/>
  <c r="AS123" i="4" s="1"/>
  <c r="AU121" i="4"/>
  <c r="AU122" i="4"/>
  <c r="AU124" i="4"/>
  <c r="AT127" i="4"/>
  <c r="AS127" i="4" s="1"/>
  <c r="AT129" i="4"/>
  <c r="AS129" i="4" s="1"/>
  <c r="AU125" i="4"/>
  <c r="AT128" i="4"/>
  <c r="AS128" i="4" s="1"/>
  <c r="AT130" i="4"/>
  <c r="AS130" i="4" s="1"/>
  <c r="AU126" i="4"/>
  <c r="AU127" i="4"/>
  <c r="AU128" i="4"/>
  <c r="AU130" i="4"/>
  <c r="AU129" i="4"/>
  <c r="AT131" i="4"/>
  <c r="AS131" i="4" s="1"/>
  <c r="AT132" i="4"/>
  <c r="AS132" i="4" s="1"/>
  <c r="AT133" i="4"/>
  <c r="AS133" i="4" s="1"/>
  <c r="AU132" i="4"/>
  <c r="AU131" i="4"/>
  <c r="AT134" i="4"/>
  <c r="AS134" i="4" s="1"/>
  <c r="AT135" i="4"/>
  <c r="AS135" i="4" s="1"/>
  <c r="AU134" i="4"/>
  <c r="AT137" i="4"/>
  <c r="AS137" i="4" s="1"/>
  <c r="AT138" i="4"/>
  <c r="AS138" i="4" s="1"/>
  <c r="AU133" i="4"/>
  <c r="AT136" i="4"/>
  <c r="AS136" i="4" s="1"/>
  <c r="AU136" i="4"/>
  <c r="AU135" i="4"/>
  <c r="AU138" i="4"/>
  <c r="AT140" i="4"/>
  <c r="AS140" i="4" s="1"/>
  <c r="AT139" i="4"/>
  <c r="AS139" i="4" s="1"/>
  <c r="AU137" i="4"/>
  <c r="AT141" i="4"/>
  <c r="AS141" i="4" s="1"/>
  <c r="AU139" i="4"/>
  <c r="AU140" i="4"/>
  <c r="AT142" i="4"/>
  <c r="AS142" i="4" s="1"/>
  <c r="AT145" i="4"/>
  <c r="AS145" i="4" s="1"/>
  <c r="AU141" i="4"/>
  <c r="AT144" i="4"/>
  <c r="AS144" i="4" s="1"/>
  <c r="AT143" i="4"/>
  <c r="AS143" i="4" s="1"/>
  <c r="AT146" i="4"/>
  <c r="AS146" i="4" s="1"/>
  <c r="AU145" i="4"/>
  <c r="AU142" i="4"/>
  <c r="AU143" i="4"/>
  <c r="AU144" i="4"/>
  <c r="AT147" i="4"/>
  <c r="AS147" i="4" s="1"/>
  <c r="AT148" i="4"/>
  <c r="AS148" i="4" s="1"/>
  <c r="AT149" i="4"/>
  <c r="AS149" i="4" s="1"/>
  <c r="AU146" i="4"/>
  <c r="AU147" i="4"/>
  <c r="AT150" i="4"/>
  <c r="AS150" i="4" s="1"/>
  <c r="AU148" i="4"/>
  <c r="AU151" i="4"/>
  <c r="AU149" i="4"/>
  <c r="AU150" i="4"/>
  <c r="AT151" i="4"/>
  <c r="AS151" i="4" s="1"/>
  <c r="AT154" i="4"/>
  <c r="AS154" i="4" s="1"/>
  <c r="AT152" i="4"/>
  <c r="AS152" i="4" s="1"/>
  <c r="AT153" i="4"/>
  <c r="AS153" i="4" s="1"/>
  <c r="AU156" i="4"/>
  <c r="AU152" i="4"/>
  <c r="AU153" i="4"/>
  <c r="AT157" i="4"/>
  <c r="AS157" i="4" s="1"/>
  <c r="AU154" i="4"/>
  <c r="AT155" i="4"/>
  <c r="AS155" i="4" s="1"/>
  <c r="AT156" i="4"/>
  <c r="AS156" i="4" s="1"/>
  <c r="AU155" i="4"/>
  <c r="AT158" i="4"/>
  <c r="AS158" i="4" s="1"/>
  <c r="AT159" i="4"/>
  <c r="AS159" i="4" s="1"/>
  <c r="AU158" i="4"/>
  <c r="AU157" i="4"/>
  <c r="AT160" i="4"/>
  <c r="AS160" i="4" s="1"/>
  <c r="AT161" i="4"/>
  <c r="AS161" i="4" s="1"/>
  <c r="AT162" i="4"/>
  <c r="AS162" i="4" s="1"/>
  <c r="AU160" i="4"/>
  <c r="AU161" i="4"/>
  <c r="AU159" i="4"/>
  <c r="AT163" i="4"/>
  <c r="AS163" i="4" s="1"/>
  <c r="AU164" i="4"/>
  <c r="AU162" i="4"/>
  <c r="AT165" i="4"/>
  <c r="AS165" i="4" s="1"/>
  <c r="AT166" i="4"/>
  <c r="AS166" i="4" s="1"/>
  <c r="AT164" i="4"/>
  <c r="AS164" i="4" s="1"/>
  <c r="AU163" i="4"/>
  <c r="AU166" i="4"/>
  <c r="AT167" i="4"/>
  <c r="AS167" i="4" s="1"/>
  <c r="AT168" i="4"/>
  <c r="AS168" i="4" s="1"/>
  <c r="AU165" i="4"/>
  <c r="AT170" i="4"/>
  <c r="AS170" i="4" s="1"/>
  <c r="AU167" i="4"/>
  <c r="AT169" i="4"/>
  <c r="AS169" i="4" s="1"/>
  <c r="AT171" i="4"/>
  <c r="AS171" i="4" s="1"/>
  <c r="AU168" i="4"/>
  <c r="AU169" i="4"/>
  <c r="AU170" i="4"/>
  <c r="AT172" i="4"/>
  <c r="AS172" i="4" s="1"/>
  <c r="AT173" i="4"/>
  <c r="AS173" i="4" s="1"/>
  <c r="AU172" i="4"/>
  <c r="AT174" i="4"/>
  <c r="AS174" i="4" s="1"/>
  <c r="AT176" i="4"/>
  <c r="AS176" i="4" s="1"/>
  <c r="AT175" i="4"/>
  <c r="AS175" i="4" s="1"/>
  <c r="AU171" i="4"/>
  <c r="AU176" i="4"/>
  <c r="AU174" i="4"/>
  <c r="AU173" i="4"/>
  <c r="AT178" i="4"/>
  <c r="AS178" i="4" s="1"/>
  <c r="AU175" i="4"/>
  <c r="AT177" i="4"/>
  <c r="AS177" i="4" s="1"/>
  <c r="AT180" i="4"/>
  <c r="AS180" i="4" s="1"/>
  <c r="AU180" i="4"/>
  <c r="AU178" i="4"/>
  <c r="AT179" i="4"/>
  <c r="AS179" i="4" s="1"/>
  <c r="AU177" i="4"/>
  <c r="AT181" i="4"/>
  <c r="AS181" i="4" s="1"/>
  <c r="AT183" i="4"/>
  <c r="AS183" i="4" s="1"/>
  <c r="AT182" i="4"/>
  <c r="AS182" i="4" s="1"/>
  <c r="AU179" i="4"/>
  <c r="AT184" i="4"/>
  <c r="AS184" i="4" s="1"/>
  <c r="AU182" i="4"/>
  <c r="AT185" i="4"/>
  <c r="AS185" i="4" s="1"/>
  <c r="AU181" i="4"/>
  <c r="AU185" i="4"/>
  <c r="AU183" i="4"/>
  <c r="AU184" i="4"/>
  <c r="AU187" i="4"/>
  <c r="AU186" i="4"/>
  <c r="AT186" i="4"/>
  <c r="AS186" i="4" s="1"/>
  <c r="AT187" i="4"/>
  <c r="AS187" i="4" s="1"/>
  <c r="AT188" i="4"/>
  <c r="AS188" i="4" s="1"/>
  <c r="AU189" i="4"/>
  <c r="AT189" i="4"/>
  <c r="AS189" i="4" s="1"/>
  <c r="AU188" i="4"/>
  <c r="AU190" i="4"/>
  <c r="AT190" i="4"/>
  <c r="AS190" i="4" s="1"/>
  <c r="AT191" i="4"/>
  <c r="AS191" i="4" s="1"/>
  <c r="AT194" i="4"/>
  <c r="AS194" i="4" s="1"/>
  <c r="AT192" i="4"/>
  <c r="AS192" i="4" s="1"/>
  <c r="AU191" i="4"/>
  <c r="AT195" i="4"/>
  <c r="AS195" i="4" s="1"/>
  <c r="AT193" i="4"/>
  <c r="AS193" i="4" s="1"/>
  <c r="AU192" i="4"/>
  <c r="AU193" i="4"/>
  <c r="AU196" i="4"/>
  <c r="AT196" i="4"/>
  <c r="AS196" i="4" s="1"/>
  <c r="AT197" i="4"/>
  <c r="AS197" i="4" s="1"/>
  <c r="AU195" i="4"/>
  <c r="AU194" i="4"/>
  <c r="AU197" i="4"/>
  <c r="AT199" i="4"/>
  <c r="AS199" i="4" s="1"/>
  <c r="AU200" i="4"/>
  <c r="AU198" i="4"/>
  <c r="AT200" i="4"/>
  <c r="AS200" i="4" s="1"/>
  <c r="AT201" i="4"/>
  <c r="AS201" i="4" s="1"/>
  <c r="AT202" i="4"/>
  <c r="AS202" i="4" s="1"/>
  <c r="AT203" i="4"/>
  <c r="AS203" i="4" s="1"/>
  <c r="AU199" i="4"/>
  <c r="AU201" i="4"/>
  <c r="AU203" i="4"/>
  <c r="AU202" i="4"/>
  <c r="AT205" i="4"/>
  <c r="AS205" i="4" s="1"/>
  <c r="AT204" i="4"/>
  <c r="AS204" i="4" s="1"/>
  <c r="AU204" i="4"/>
  <c r="AT206" i="4"/>
  <c r="AS206" i="4" s="1"/>
  <c r="AT207" i="4"/>
  <c r="AS207" i="4" s="1"/>
  <c r="AU208" i="4"/>
  <c r="AU205" i="4"/>
  <c r="AU206" i="4"/>
  <c r="AT208" i="4"/>
  <c r="AS208" i="4" s="1"/>
  <c r="AT209" i="4"/>
  <c r="AS209" i="4" s="1"/>
  <c r="AU210" i="4"/>
  <c r="AT210" i="4"/>
  <c r="AS210" i="4" s="1"/>
  <c r="AU209" i="4"/>
  <c r="AU211" i="4"/>
  <c r="AU207" i="4"/>
  <c r="AT211" i="4"/>
  <c r="AS211" i="4" s="1"/>
  <c r="AT212" i="4"/>
  <c r="AS212" i="4" s="1"/>
  <c r="AT213" i="4"/>
  <c r="AS213" i="4" s="1"/>
  <c r="AU212" i="4"/>
  <c r="AT214" i="4"/>
  <c r="AS214" i="4" s="1"/>
  <c r="AT215" i="4"/>
  <c r="AS215" i="4" s="1"/>
  <c r="AT217" i="4"/>
  <c r="AS217" i="4" s="1"/>
  <c r="AU213" i="4"/>
  <c r="AT216" i="4"/>
  <c r="AS216" i="4" s="1"/>
  <c r="AU215" i="4"/>
  <c r="AU214" i="4"/>
  <c r="AU220" i="4"/>
  <c r="AU216" i="4"/>
  <c r="AT218" i="4"/>
  <c r="AS218" i="4" s="1"/>
  <c r="AU217" i="4"/>
  <c r="AT219" i="4"/>
  <c r="AS219" i="4" s="1"/>
  <c r="AU218" i="4"/>
  <c r="AT220" i="4"/>
  <c r="AS220" i="4" s="1"/>
  <c r="AU219" i="4"/>
  <c r="AU222" i="4"/>
  <c r="AT221" i="4"/>
  <c r="AS221" i="4" s="1"/>
  <c r="AT222" i="4"/>
  <c r="AS222" i="4" s="1"/>
  <c r="AT223" i="4"/>
  <c r="AS223" i="4" s="1"/>
  <c r="AU221" i="4"/>
  <c r="AU223" i="4"/>
  <c r="AU225" i="4"/>
  <c r="AU224" i="4"/>
  <c r="AT227" i="4"/>
  <c r="AS227" i="4" s="1"/>
  <c r="AT225" i="4"/>
  <c r="AS225" i="4" s="1"/>
  <c r="AT226" i="4"/>
  <c r="AS226" i="4" s="1"/>
  <c r="AU226" i="4"/>
  <c r="AT230" i="4"/>
  <c r="AS230" i="4" s="1"/>
  <c r="AU229" i="4"/>
  <c r="AT228" i="4"/>
  <c r="AS228" i="4" s="1"/>
  <c r="AU228" i="4"/>
  <c r="AU227" i="4"/>
  <c r="AU230" i="4"/>
  <c r="AT229" i="4"/>
  <c r="AS229" i="4" s="1"/>
  <c r="AT232" i="4"/>
  <c r="AS232" i="4" s="1"/>
  <c r="AT231" i="4"/>
  <c r="AS231" i="4" s="1"/>
  <c r="AU233" i="4"/>
  <c r="AU234" i="4"/>
  <c r="AU231" i="4"/>
  <c r="AT233" i="4"/>
  <c r="AS233" i="4" s="1"/>
  <c r="AU232" i="4"/>
  <c r="AT234" i="4"/>
  <c r="AS234" i="4" s="1"/>
  <c r="AT236" i="4"/>
  <c r="AS236" i="4" s="1"/>
  <c r="AU236" i="4"/>
  <c r="AT235" i="4"/>
  <c r="AS235" i="4" s="1"/>
  <c r="AT237" i="4"/>
  <c r="AS237" i="4" s="1"/>
  <c r="AU235" i="4"/>
  <c r="AT239" i="4"/>
  <c r="AS239" i="4" s="1"/>
  <c r="AT238" i="4"/>
  <c r="AS238" i="4" s="1"/>
  <c r="AU238" i="4"/>
  <c r="AU240" i="4"/>
  <c r="AU237" i="4"/>
  <c r="AT240" i="4"/>
  <c r="AS240" i="4" s="1"/>
  <c r="AT242" i="4"/>
  <c r="AS242" i="4" s="1"/>
  <c r="AU239" i="4"/>
  <c r="AT241" i="4"/>
  <c r="AS241" i="4" s="1"/>
  <c r="AT244" i="4"/>
  <c r="AS244" i="4" s="1"/>
  <c r="AU241" i="4"/>
  <c r="AU242" i="4"/>
  <c r="AT243" i="4"/>
  <c r="AS243" i="4" s="1"/>
  <c r="AU245" i="4"/>
  <c r="AT247" i="4"/>
  <c r="AS247" i="4" s="1"/>
  <c r="AT245" i="4"/>
  <c r="AS245" i="4" s="1"/>
  <c r="AU244" i="4"/>
  <c r="AT246" i="4"/>
  <c r="AS246" i="4" s="1"/>
  <c r="AU243" i="4"/>
  <c r="AT249" i="4"/>
  <c r="AS249" i="4" s="1"/>
  <c r="AU246" i="4"/>
  <c r="AT248" i="4"/>
  <c r="AS248" i="4" s="1"/>
  <c r="AU247" i="4"/>
  <c r="AU248" i="4"/>
  <c r="AT252" i="4"/>
  <c r="AS252" i="4" s="1"/>
  <c r="AT250" i="4"/>
  <c r="AS250" i="4" s="1"/>
  <c r="AT251" i="4"/>
  <c r="AS251" i="4" s="1"/>
  <c r="AU252" i="4"/>
  <c r="AT254" i="4"/>
  <c r="AS254" i="4" s="1"/>
  <c r="AU249" i="4"/>
  <c r="AU250" i="4"/>
  <c r="AU254" i="4"/>
  <c r="AU251" i="4"/>
  <c r="AU255" i="4"/>
  <c r="AT253" i="4"/>
  <c r="AS253" i="4" s="1"/>
  <c r="AT255" i="4"/>
  <c r="AS255" i="4" s="1"/>
  <c r="AU257" i="4"/>
  <c r="AU253" i="4"/>
  <c r="AT258" i="4"/>
  <c r="AS258" i="4" s="1"/>
  <c r="AT256" i="4"/>
  <c r="AS256" i="4" s="1"/>
  <c r="AU256" i="4"/>
  <c r="AU259" i="4"/>
  <c r="AT259" i="4"/>
  <c r="AS259" i="4" s="1"/>
  <c r="AT257" i="4"/>
  <c r="AS257" i="4" s="1"/>
  <c r="AU258" i="4"/>
  <c r="AT260" i="4"/>
  <c r="AS260" i="4" s="1"/>
  <c r="AU260" i="4"/>
  <c r="AT263" i="4"/>
  <c r="AS263" i="4" s="1"/>
  <c r="AT262" i="4"/>
  <c r="AS262" i="4" s="1"/>
  <c r="AU261" i="4"/>
  <c r="AT264" i="4"/>
  <c r="AS264" i="4" s="1"/>
  <c r="AT265" i="4"/>
  <c r="AS265" i="4" s="1"/>
  <c r="AT266" i="4"/>
  <c r="AS266" i="4" s="1"/>
  <c r="AU262" i="4"/>
  <c r="AU263" i="4"/>
  <c r="AU265" i="4"/>
  <c r="AU264" i="4"/>
  <c r="AU269" i="4"/>
  <c r="AU266" i="4"/>
  <c r="AT269" i="4"/>
  <c r="AS269" i="4" s="1"/>
  <c r="AU268" i="4"/>
  <c r="AU267" i="4"/>
  <c r="AT270" i="4"/>
  <c r="AS270" i="4" s="1"/>
  <c r="AU270" i="4"/>
  <c r="AU271" i="4"/>
  <c r="AT271" i="4"/>
  <c r="AS271" i="4" s="1"/>
  <c r="AT272" i="4"/>
  <c r="AS272" i="4" s="1"/>
  <c r="AU274" i="4"/>
  <c r="AT273" i="4"/>
  <c r="AS273" i="4" s="1"/>
  <c r="AT274" i="4"/>
  <c r="AS274" i="4" s="1"/>
  <c r="AU272" i="4"/>
  <c r="AU273" i="4"/>
  <c r="AU275" i="4"/>
  <c r="AT275" i="4"/>
  <c r="AS275" i="4" s="1"/>
  <c r="AT276" i="4"/>
  <c r="AS276" i="4" s="1"/>
  <c r="AT277" i="4"/>
  <c r="AS277" i="4" s="1"/>
  <c r="AU276" i="4"/>
  <c r="AT278" i="4"/>
  <c r="AS278" i="4" s="1"/>
  <c r="AT279" i="4"/>
  <c r="AS279" i="4" s="1"/>
  <c r="AU277" i="4"/>
  <c r="AT281" i="4"/>
  <c r="AS281" i="4" s="1"/>
  <c r="AT283" i="4"/>
  <c r="AS283" i="4" s="1"/>
  <c r="AU278" i="4"/>
  <c r="AT280" i="4"/>
  <c r="AS280" i="4" s="1"/>
  <c r="AU279" i="4"/>
  <c r="AU283" i="4"/>
  <c r="AT284" i="4"/>
  <c r="AS284" i="4" s="1"/>
  <c r="AU280" i="4"/>
  <c r="AU281" i="4"/>
  <c r="AT286" i="4"/>
  <c r="AS286" i="4" s="1"/>
  <c r="AU282" i="4"/>
  <c r="AT285" i="4"/>
  <c r="AS285" i="4" s="1"/>
  <c r="AU284" i="4"/>
  <c r="AU285" i="4"/>
  <c r="AT287" i="4"/>
  <c r="AS287" i="4" s="1"/>
  <c r="AT289" i="4"/>
  <c r="AS289" i="4" s="1"/>
  <c r="AU294" i="4"/>
  <c r="AU289" i="4"/>
  <c r="AT294" i="4"/>
  <c r="AS294" i="4" s="1"/>
  <c r="AU287" i="4"/>
  <c r="AT288" i="4"/>
  <c r="AS288" i="4" s="1"/>
  <c r="AU286" i="4"/>
  <c r="AT293" i="4"/>
  <c r="AS293" i="4" s="1"/>
  <c r="AU292" i="4"/>
  <c r="AU291" i="4"/>
  <c r="AT290" i="4"/>
  <c r="AS290" i="4" s="1"/>
  <c r="AT292" i="4"/>
  <c r="AS292" i="4" s="1"/>
  <c r="AU293" i="4"/>
  <c r="AT291" i="4"/>
  <c r="AS291" i="4" s="1"/>
  <c r="AT296" i="4" l="1"/>
  <c r="AS296" i="4" s="1"/>
  <c r="AU296" i="4"/>
  <c r="AR297" i="4"/>
  <c r="AV3" i="4"/>
  <c r="AV4" i="4"/>
  <c r="AV5" i="4"/>
  <c r="AV12" i="4"/>
  <c r="AV13" i="4"/>
  <c r="AV16" i="4"/>
  <c r="AV8" i="4"/>
  <c r="AV7" i="4"/>
  <c r="AV10" i="4"/>
  <c r="AV6" i="4"/>
  <c r="AV9" i="4"/>
  <c r="AV11" i="4"/>
  <c r="AV32" i="4"/>
  <c r="AV33" i="4"/>
  <c r="AV34" i="4"/>
  <c r="AV35" i="4"/>
  <c r="AV36" i="4"/>
  <c r="AV19" i="4"/>
  <c r="AV27" i="4"/>
  <c r="AV28" i="4"/>
  <c r="AV29" i="4"/>
  <c r="AV30" i="4"/>
  <c r="AV31" i="4"/>
  <c r="AV20" i="4"/>
  <c r="AV21" i="4"/>
  <c r="AV22" i="4"/>
  <c r="AV26" i="4"/>
  <c r="AV23" i="4"/>
  <c r="AV24" i="4"/>
  <c r="AV25" i="4"/>
  <c r="AV2" i="4"/>
  <c r="AV18" i="4"/>
  <c r="AV14" i="4"/>
  <c r="AV15" i="4"/>
  <c r="AV37" i="4"/>
  <c r="AV46" i="4"/>
  <c r="AV39" i="4"/>
  <c r="AV44" i="4"/>
  <c r="AV58" i="4"/>
  <c r="AV65" i="4"/>
  <c r="AV38" i="4"/>
  <c r="AV43" i="4"/>
  <c r="AV55" i="4"/>
  <c r="AV42" i="4"/>
  <c r="AV57" i="4"/>
  <c r="AV41" i="4"/>
  <c r="AV50" i="4"/>
  <c r="AV51" i="4"/>
  <c r="AV52" i="4"/>
  <c r="AV53" i="4"/>
  <c r="AV54" i="4"/>
  <c r="AV62" i="4"/>
  <c r="AV67" i="4"/>
  <c r="AV63" i="4"/>
  <c r="AV64" i="4"/>
  <c r="AV78" i="4"/>
  <c r="AV86" i="4"/>
  <c r="AV49" i="4"/>
  <c r="AV60" i="4"/>
  <c r="AV61" i="4"/>
  <c r="AV68" i="4"/>
  <c r="AV77" i="4"/>
  <c r="AV85" i="4"/>
  <c r="AV76" i="4"/>
  <c r="AV40" i="4"/>
  <c r="AV59" i="4"/>
  <c r="AV66" i="4"/>
  <c r="AV69" i="4"/>
  <c r="AV75" i="4"/>
  <c r="AV83" i="4"/>
  <c r="AV91" i="4"/>
  <c r="AV45" i="4"/>
  <c r="AV74" i="4"/>
  <c r="AV82" i="4"/>
  <c r="AV90" i="4"/>
  <c r="AV17" i="4"/>
  <c r="AV56" i="4"/>
  <c r="AV70" i="4"/>
  <c r="AV73" i="4"/>
  <c r="AV47" i="4"/>
  <c r="AV72" i="4"/>
  <c r="AV80" i="4"/>
  <c r="AV88" i="4"/>
  <c r="AV95" i="4"/>
  <c r="AV103" i="4"/>
  <c r="AV111" i="4"/>
  <c r="AV119" i="4"/>
  <c r="AV127" i="4"/>
  <c r="AV135" i="4"/>
  <c r="AV143" i="4"/>
  <c r="AV151" i="4"/>
  <c r="AV159" i="4"/>
  <c r="AV167" i="4"/>
  <c r="AV175" i="4"/>
  <c r="AV81" i="4"/>
  <c r="AV94" i="4"/>
  <c r="AV102" i="4"/>
  <c r="AV110" i="4"/>
  <c r="AV118" i="4"/>
  <c r="AV126" i="4"/>
  <c r="AV134" i="4"/>
  <c r="AV142" i="4"/>
  <c r="AV150" i="4"/>
  <c r="AV158" i="4"/>
  <c r="AV166" i="4"/>
  <c r="AV174" i="4"/>
  <c r="AV84" i="4"/>
  <c r="AV101" i="4"/>
  <c r="AV109" i="4"/>
  <c r="AV117" i="4"/>
  <c r="AV125" i="4"/>
  <c r="AV133" i="4"/>
  <c r="AV141" i="4"/>
  <c r="AV149" i="4"/>
  <c r="AV157" i="4"/>
  <c r="AV165" i="4"/>
  <c r="AV173" i="4"/>
  <c r="AV87" i="4"/>
  <c r="AV100" i="4"/>
  <c r="AV108" i="4"/>
  <c r="AV116" i="4"/>
  <c r="AV124" i="4"/>
  <c r="AV132" i="4"/>
  <c r="AV140" i="4"/>
  <c r="AV148" i="4"/>
  <c r="AV156" i="4"/>
  <c r="AV164" i="4"/>
  <c r="AV172" i="4"/>
  <c r="AV99" i="4"/>
  <c r="AV107" i="4"/>
  <c r="AV115" i="4"/>
  <c r="AV123" i="4"/>
  <c r="AV131" i="4"/>
  <c r="AV139" i="4"/>
  <c r="AV147" i="4"/>
  <c r="AV155" i="4"/>
  <c r="AV163" i="4"/>
  <c r="AV171" i="4"/>
  <c r="AV71" i="4"/>
  <c r="AV98" i="4"/>
  <c r="AV106" i="4"/>
  <c r="AV114" i="4"/>
  <c r="AV122" i="4"/>
  <c r="AV130" i="4"/>
  <c r="AV138" i="4"/>
  <c r="AV146" i="4"/>
  <c r="AV154" i="4"/>
  <c r="AV162" i="4"/>
  <c r="AV170" i="4"/>
  <c r="AV48" i="4"/>
  <c r="AV79" i="4"/>
  <c r="AV89" i="4"/>
  <c r="AV97" i="4"/>
  <c r="AV105" i="4"/>
  <c r="AV113" i="4"/>
  <c r="AV121" i="4"/>
  <c r="AV129" i="4"/>
  <c r="AV137" i="4"/>
  <c r="AV145" i="4"/>
  <c r="AV153" i="4"/>
  <c r="AV161" i="4"/>
  <c r="AV169" i="4"/>
  <c r="AV128" i="4"/>
  <c r="AV181" i="4"/>
  <c r="AV189" i="4"/>
  <c r="AV197" i="4"/>
  <c r="AV205" i="4"/>
  <c r="AV213" i="4"/>
  <c r="AV221" i="4"/>
  <c r="AV229" i="4"/>
  <c r="AV237" i="4"/>
  <c r="AV245" i="4"/>
  <c r="AV253" i="4"/>
  <c r="AV261" i="4"/>
  <c r="AV152" i="4"/>
  <c r="AV168" i="4"/>
  <c r="AV180" i="4"/>
  <c r="AV188" i="4"/>
  <c r="AV196" i="4"/>
  <c r="AV204" i="4"/>
  <c r="AV212" i="4"/>
  <c r="AV220" i="4"/>
  <c r="AV228" i="4"/>
  <c r="AV236" i="4"/>
  <c r="AV244" i="4"/>
  <c r="AV144" i="4"/>
  <c r="AV177" i="4"/>
  <c r="AV179" i="4"/>
  <c r="AV187" i="4"/>
  <c r="AV195" i="4"/>
  <c r="AV203" i="4"/>
  <c r="AV211" i="4"/>
  <c r="AV219" i="4"/>
  <c r="AV227" i="4"/>
  <c r="AV235" i="4"/>
  <c r="AV243" i="4"/>
  <c r="AV251" i="4"/>
  <c r="AV104" i="4"/>
  <c r="AV176" i="4"/>
  <c r="AV186" i="4"/>
  <c r="AV194" i="4"/>
  <c r="AV202" i="4"/>
  <c r="AV210" i="4"/>
  <c r="AV218" i="4"/>
  <c r="AV226" i="4"/>
  <c r="AV234" i="4"/>
  <c r="AV242" i="4"/>
  <c r="AV250" i="4"/>
  <c r="AV258" i="4"/>
  <c r="AV96" i="4"/>
  <c r="AV112" i="4"/>
  <c r="AV178" i="4"/>
  <c r="AV185" i="4"/>
  <c r="AV193" i="4"/>
  <c r="AV201" i="4"/>
  <c r="AV209" i="4"/>
  <c r="AV217" i="4"/>
  <c r="AV225" i="4"/>
  <c r="AV233" i="4"/>
  <c r="AV241" i="4"/>
  <c r="AV249" i="4"/>
  <c r="AV92" i="4"/>
  <c r="AV120" i="4"/>
  <c r="AV184" i="4"/>
  <c r="AV192" i="4"/>
  <c r="AV200" i="4"/>
  <c r="AV208" i="4"/>
  <c r="AV216" i="4"/>
  <c r="AV224" i="4"/>
  <c r="AV232" i="4"/>
  <c r="AV240" i="4"/>
  <c r="AV248" i="4"/>
  <c r="AV199" i="4"/>
  <c r="AV231" i="4"/>
  <c r="AV246" i="4"/>
  <c r="AV269" i="4"/>
  <c r="AV277" i="4"/>
  <c r="AV289" i="4"/>
  <c r="AV223" i="4"/>
  <c r="AV257" i="4"/>
  <c r="AV268" i="4"/>
  <c r="AV276" i="4"/>
  <c r="AV284" i="4"/>
  <c r="AV292" i="4"/>
  <c r="AV160" i="4"/>
  <c r="AV207" i="4"/>
  <c r="AV238" i="4"/>
  <c r="AV252" i="4"/>
  <c r="AV267" i="4"/>
  <c r="AV275" i="4"/>
  <c r="AV287" i="4"/>
  <c r="AV295" i="4"/>
  <c r="AV183" i="4"/>
  <c r="AV215" i="4"/>
  <c r="AV247" i="4"/>
  <c r="AV266" i="4"/>
  <c r="AV274" i="4"/>
  <c r="AV282" i="4"/>
  <c r="AV290" i="4"/>
  <c r="AV191" i="4"/>
  <c r="AV254" i="4"/>
  <c r="AV260" i="4"/>
  <c r="AV265" i="4"/>
  <c r="AV273" i="4"/>
  <c r="AV281" i="4"/>
  <c r="AV285" i="4"/>
  <c r="AV293" i="4"/>
  <c r="AV136" i="4"/>
  <c r="AV198" i="4"/>
  <c r="AV230" i="4"/>
  <c r="AV239" i="4"/>
  <c r="AV255" i="4"/>
  <c r="AV264" i="4"/>
  <c r="AV272" i="4"/>
  <c r="AV280" i="4"/>
  <c r="AV288" i="4"/>
  <c r="AV296" i="4"/>
  <c r="AV93" i="4"/>
  <c r="AV182" i="4"/>
  <c r="AV214" i="4"/>
  <c r="AV222" i="4"/>
  <c r="AV263" i="4"/>
  <c r="AV271" i="4"/>
  <c r="AV279" i="4"/>
  <c r="AV283" i="4"/>
  <c r="AV270" i="4"/>
  <c r="AV286" i="4"/>
  <c r="AV256" i="4"/>
  <c r="AV291" i="4"/>
  <c r="AV259" i="4"/>
  <c r="AV294" i="4"/>
  <c r="AV278" i="4"/>
  <c r="AV262" i="4"/>
  <c r="AV190" i="4"/>
  <c r="AV206" i="4"/>
  <c r="AT297" i="4" l="1"/>
  <c r="AS297" i="4" s="1"/>
  <c r="AU297" i="4"/>
  <c r="AR298" i="4"/>
  <c r="AV297" i="4" l="1"/>
  <c r="AT298" i="4"/>
  <c r="AS298" i="4" s="1"/>
  <c r="AU298" i="4"/>
  <c r="AR299" i="4"/>
  <c r="AV298" i="4" l="1"/>
  <c r="AT299" i="4"/>
  <c r="AS299" i="4" s="1"/>
  <c r="AU299" i="4"/>
  <c r="AV299" i="4" s="1"/>
  <c r="AR300" i="4"/>
  <c r="AU300" i="4" l="1"/>
  <c r="AV300" i="4" s="1"/>
  <c r="AR301" i="4"/>
  <c r="AT300" i="4"/>
  <c r="AS300" i="4" s="1"/>
  <c r="AT301" i="4" l="1"/>
  <c r="AS301" i="4" s="1"/>
  <c r="AU301" i="4"/>
  <c r="AV301" i="4" s="1"/>
  <c r="AR302" i="4"/>
  <c r="AT302" i="4" l="1"/>
  <c r="AS302" i="4" s="1"/>
  <c r="AU302" i="4"/>
  <c r="AR303" i="4"/>
  <c r="AT303" i="4" l="1"/>
  <c r="AS303" i="4" s="1"/>
  <c r="AU303" i="4"/>
  <c r="AV303" i="4" s="1"/>
  <c r="AR304" i="4"/>
  <c r="AV302" i="4"/>
  <c r="AT304" i="4" l="1"/>
  <c r="AS304" i="4" s="1"/>
  <c r="AU304" i="4"/>
  <c r="AV304" i="4" s="1"/>
  <c r="AR305" i="4"/>
  <c r="AT305" i="4" l="1"/>
  <c r="AS305" i="4" s="1"/>
  <c r="AU305" i="4"/>
  <c r="AV305" i="4" s="1"/>
  <c r="AR306" i="4"/>
  <c r="AT306" i="4" l="1"/>
  <c r="AS306" i="4" s="1"/>
  <c r="AU306" i="4"/>
  <c r="AV306" i="4" s="1"/>
  <c r="AR307" i="4"/>
  <c r="AT307" i="4" l="1"/>
  <c r="AS307" i="4" s="1"/>
  <c r="AU307" i="4"/>
  <c r="AV307" i="4" s="1"/>
  <c r="AR308" i="4"/>
  <c r="AU308" i="4" l="1"/>
  <c r="AV308" i="4" s="1"/>
  <c r="AR309" i="4"/>
  <c r="AT308" i="4"/>
  <c r="AS308" i="4" s="1"/>
  <c r="AT309" i="4" l="1"/>
  <c r="AS309" i="4" s="1"/>
  <c r="AU309" i="4"/>
  <c r="AV309" i="4" s="1"/>
  <c r="AR310" i="4"/>
  <c r="AT310" i="4" l="1"/>
  <c r="AS310" i="4" s="1"/>
  <c r="AU310" i="4"/>
  <c r="AV310" i="4" s="1"/>
  <c r="AR311" i="4"/>
  <c r="AT311" i="4" l="1"/>
  <c r="AS311" i="4" s="1"/>
  <c r="AU311" i="4"/>
  <c r="AV311" i="4" s="1"/>
  <c r="AR312" i="4"/>
  <c r="AU312" i="4" l="1"/>
  <c r="AV312" i="4" s="1"/>
  <c r="AR313" i="4"/>
  <c r="AT312" i="4"/>
  <c r="AS312" i="4" s="1"/>
  <c r="AR314" i="4" l="1"/>
  <c r="AT313" i="4"/>
  <c r="AS313" i="4" s="1"/>
  <c r="AU313" i="4"/>
  <c r="AV313" i="4" s="1"/>
  <c r="AT314" i="4" l="1"/>
  <c r="AS314" i="4" s="1"/>
  <c r="AU314" i="4"/>
  <c r="AV314" i="4" s="1"/>
  <c r="AR315" i="4"/>
  <c r="AT315" i="4" l="1"/>
  <c r="AS315" i="4" s="1"/>
  <c r="AU315" i="4"/>
  <c r="AV315" i="4" s="1"/>
  <c r="AR316" i="4"/>
  <c r="AU316" i="4" l="1"/>
  <c r="AV316" i="4" s="1"/>
  <c r="AR317" i="4"/>
  <c r="AT316" i="4"/>
  <c r="AS316" i="4" s="1"/>
  <c r="AT317" i="4" l="1"/>
  <c r="AS317" i="4" s="1"/>
  <c r="AR318" i="4"/>
  <c r="AU317" i="4"/>
  <c r="AV317" i="4" s="1"/>
  <c r="AT318" i="4" l="1"/>
  <c r="AS318" i="4" s="1"/>
  <c r="AU318" i="4"/>
  <c r="AV318" i="4" s="1"/>
  <c r="AR319" i="4"/>
  <c r="AT319" i="4" l="1"/>
  <c r="AS319" i="4" s="1"/>
  <c r="AU319" i="4"/>
  <c r="AV319" i="4" s="1"/>
  <c r="AR320" i="4"/>
  <c r="AU320" i="4" l="1"/>
  <c r="AV320" i="4" s="1"/>
  <c r="AR321" i="4"/>
  <c r="AT320" i="4"/>
  <c r="AS320" i="4" s="1"/>
  <c r="AR322" i="4" l="1"/>
  <c r="AT321" i="4"/>
  <c r="AS321" i="4" s="1"/>
  <c r="AU321" i="4"/>
  <c r="AV321" i="4" s="1"/>
  <c r="AT322" i="4" l="1"/>
  <c r="AS322" i="4" s="1"/>
  <c r="AU322" i="4"/>
  <c r="AV322" i="4" s="1"/>
  <c r="AR323" i="4"/>
  <c r="AT323" i="4" l="1"/>
  <c r="AS323" i="4" s="1"/>
  <c r="AR324" i="4"/>
  <c r="AU323" i="4"/>
  <c r="AV323" i="4" s="1"/>
  <c r="AU324" i="4" l="1"/>
  <c r="AV324" i="4" s="1"/>
  <c r="AR325" i="4"/>
  <c r="AT324" i="4"/>
  <c r="AS324" i="4" s="1"/>
  <c r="AR326" i="4" l="1"/>
  <c r="AT325" i="4"/>
  <c r="AS325" i="4" s="1"/>
  <c r="AU325" i="4"/>
  <c r="AV325" i="4" s="1"/>
  <c r="AR327" i="4" l="1"/>
  <c r="AT326" i="4"/>
  <c r="AS326" i="4" s="1"/>
  <c r="AU326" i="4"/>
  <c r="AV326" i="4" s="1"/>
  <c r="AT327" i="4" l="1"/>
  <c r="AS327" i="4" s="1"/>
  <c r="AR328" i="4"/>
  <c r="AU327" i="4"/>
  <c r="AV327" i="4" s="1"/>
  <c r="AU328" i="4" l="1"/>
  <c r="AV328" i="4" s="1"/>
  <c r="AR329" i="4"/>
  <c r="AT328" i="4"/>
  <c r="AS328" i="4" s="1"/>
  <c r="AR330" i="4" l="1"/>
  <c r="AT329" i="4"/>
  <c r="AS329" i="4" s="1"/>
  <c r="AU329" i="4"/>
  <c r="AV329" i="4" s="1"/>
  <c r="AR331" i="4" l="1"/>
  <c r="AT330" i="4"/>
  <c r="AS330" i="4" s="1"/>
  <c r="AU330" i="4"/>
  <c r="AV330" i="4" s="1"/>
  <c r="AT331" i="4" l="1"/>
  <c r="AS331" i="4" s="1"/>
  <c r="AR332" i="4"/>
  <c r="AU331" i="4"/>
  <c r="AV331" i="4" s="1"/>
  <c r="AU332" i="4" l="1"/>
  <c r="AV332" i="4" s="1"/>
  <c r="AR333" i="4"/>
  <c r="AT332" i="4"/>
  <c r="AS332" i="4" s="1"/>
  <c r="AR334" i="4" l="1"/>
  <c r="AT333" i="4"/>
  <c r="AS333" i="4" s="1"/>
  <c r="AU333" i="4"/>
  <c r="AV333" i="4" s="1"/>
  <c r="AR335" i="4" l="1"/>
  <c r="AT334" i="4"/>
  <c r="AS334" i="4" s="1"/>
  <c r="AU334" i="4"/>
  <c r="AV334" i="4" s="1"/>
  <c r="AT335" i="4" l="1"/>
  <c r="AS335" i="4" s="1"/>
  <c r="AR336" i="4"/>
  <c r="AU335" i="4"/>
  <c r="AV335" i="4" s="1"/>
  <c r="AU336" i="4" l="1"/>
  <c r="AV336" i="4" s="1"/>
  <c r="AR337" i="4"/>
  <c r="AT336" i="4"/>
  <c r="AS336" i="4" s="1"/>
  <c r="AR338" i="4" l="1"/>
  <c r="AT337" i="4"/>
  <c r="AS337" i="4" s="1"/>
  <c r="AU337" i="4"/>
  <c r="AV337" i="4" s="1"/>
  <c r="AR339" i="4" l="1"/>
  <c r="AT338" i="4"/>
  <c r="AS338" i="4" s="1"/>
  <c r="AU338" i="4"/>
  <c r="AV338" i="4" s="1"/>
  <c r="AT339" i="4" l="1"/>
  <c r="AS339" i="4" s="1"/>
  <c r="AR340" i="4"/>
  <c r="AU339" i="4"/>
  <c r="AV339" i="4" s="1"/>
  <c r="AU340" i="4" l="1"/>
  <c r="AV340" i="4" s="1"/>
  <c r="AR341" i="4"/>
  <c r="AT340" i="4"/>
  <c r="AS340" i="4" s="1"/>
  <c r="AU341" i="4" l="1"/>
  <c r="AV341" i="4" s="1"/>
  <c r="AR342" i="4"/>
  <c r="AT341" i="4"/>
  <c r="AS341" i="4" s="1"/>
  <c r="AU342" i="4" l="1"/>
  <c r="AV342" i="4" s="1"/>
  <c r="AR343" i="4"/>
  <c r="AT342" i="4"/>
  <c r="AS342" i="4" s="1"/>
  <c r="AT343" i="4" l="1"/>
  <c r="AS343" i="4" s="1"/>
  <c r="AU343" i="4"/>
  <c r="AV343" i="4" s="1"/>
  <c r="AR344" i="4"/>
  <c r="AU344" i="4" l="1"/>
  <c r="AV344" i="4" s="1"/>
  <c r="AR345" i="4"/>
  <c r="AT344" i="4"/>
  <c r="AS344" i="4" s="1"/>
  <c r="AR346" i="4" l="1"/>
  <c r="AT345" i="4"/>
  <c r="AS345" i="4" s="1"/>
  <c r="AU345" i="4"/>
  <c r="AV345" i="4" s="1"/>
  <c r="AT346" i="4" l="1"/>
  <c r="AS346" i="4" s="1"/>
  <c r="AR347" i="4"/>
  <c r="AU346" i="4"/>
  <c r="AV346" i="4" s="1"/>
  <c r="AT347" i="4" l="1"/>
  <c r="AS347" i="4" s="1"/>
  <c r="AU347" i="4"/>
  <c r="AV347" i="4" s="1"/>
  <c r="AR348" i="4"/>
  <c r="AT348" i="4" l="1"/>
  <c r="AS348" i="4" s="1"/>
  <c r="AU348" i="4"/>
  <c r="AV348" i="4" s="1"/>
  <c r="AR349" i="4"/>
  <c r="AT349" i="4" l="1"/>
  <c r="AS349" i="4" s="1"/>
  <c r="AU349" i="4"/>
  <c r="AV349" i="4" s="1"/>
  <c r="AR350" i="4"/>
  <c r="AT350" i="4" l="1"/>
  <c r="AS350" i="4" s="1"/>
  <c r="AU350" i="4"/>
  <c r="AV350" i="4" s="1"/>
  <c r="AR351" i="4"/>
  <c r="AU351" i="4" l="1"/>
  <c r="AV351" i="4" s="1"/>
  <c r="AR352" i="4"/>
  <c r="AT351" i="4"/>
  <c r="AS351" i="4" s="1"/>
  <c r="AT352" i="4" l="1"/>
  <c r="AS352" i="4" s="1"/>
  <c r="AU352" i="4"/>
  <c r="AV352" i="4" s="1"/>
  <c r="AR353" i="4"/>
  <c r="AT353" i="4" l="1"/>
  <c r="AS353" i="4" s="1"/>
  <c r="AU353" i="4"/>
  <c r="AV353" i="4" s="1"/>
  <c r="AR354" i="4"/>
  <c r="AT354" i="4" l="1"/>
  <c r="AS354" i="4" s="1"/>
  <c r="AU354" i="4"/>
  <c r="AV354" i="4" s="1"/>
  <c r="AR355" i="4"/>
  <c r="AT355" i="4" l="1"/>
  <c r="AS355" i="4" s="1"/>
  <c r="AU355" i="4"/>
  <c r="AV355" i="4" s="1"/>
  <c r="AR356" i="4"/>
  <c r="AT356" i="4" l="1"/>
  <c r="AS356" i="4" s="1"/>
  <c r="AU356" i="4"/>
  <c r="AV356" i="4" s="1"/>
  <c r="AR357" i="4"/>
  <c r="AT357" i="4" l="1"/>
  <c r="AS357" i="4" s="1"/>
  <c r="AU357" i="4"/>
  <c r="AV357" i="4" s="1"/>
  <c r="AR358" i="4"/>
  <c r="AT358" i="4" l="1"/>
  <c r="AS358" i="4" s="1"/>
  <c r="AU358" i="4"/>
  <c r="AV358" i="4" s="1"/>
  <c r="AR359" i="4"/>
  <c r="AU359" i="4" l="1"/>
  <c r="AV359" i="4" s="1"/>
  <c r="AR360" i="4"/>
  <c r="AT359" i="4"/>
  <c r="AS359" i="4" s="1"/>
  <c r="AT360" i="4" l="1"/>
  <c r="AS360" i="4" s="1"/>
  <c r="AU360" i="4"/>
  <c r="AV360" i="4" s="1"/>
  <c r="AR361" i="4"/>
  <c r="AT361" i="4" l="1"/>
  <c r="AS361" i="4" s="1"/>
  <c r="AU361" i="4"/>
  <c r="AV361" i="4" s="1"/>
  <c r="AR362" i="4"/>
  <c r="AT362" i="4" l="1"/>
  <c r="AS362" i="4" s="1"/>
  <c r="AU362" i="4"/>
  <c r="AV362" i="4" s="1"/>
  <c r="AR363" i="4"/>
  <c r="AT363" i="4" l="1"/>
  <c r="AS363" i="4" s="1"/>
  <c r="AU363" i="4"/>
  <c r="AV363" i="4" s="1"/>
  <c r="AR364" i="4"/>
  <c r="AT364" i="4" l="1"/>
  <c r="AS364" i="4" s="1"/>
  <c r="AU364" i="4"/>
  <c r="AV364" i="4" s="1"/>
  <c r="AR365" i="4"/>
  <c r="AT365" i="4" l="1"/>
  <c r="AS365" i="4" s="1"/>
  <c r="AU365" i="4"/>
  <c r="AV365" i="4" s="1"/>
  <c r="AR366" i="4"/>
  <c r="AT366" i="4" l="1"/>
  <c r="AS366" i="4" s="1"/>
  <c r="AU366" i="4"/>
  <c r="AV366" i="4" s="1"/>
  <c r="AR367" i="4"/>
  <c r="AU367" i="4" l="1"/>
  <c r="AV367" i="4" s="1"/>
  <c r="AR368" i="4"/>
  <c r="AT367" i="4"/>
  <c r="AS367" i="4" s="1"/>
  <c r="AT368" i="4" l="1"/>
  <c r="AS368" i="4" s="1"/>
  <c r="AU368" i="4"/>
  <c r="AV368" i="4" s="1"/>
  <c r="AR369" i="4"/>
  <c r="AT369" i="4" l="1"/>
  <c r="AS369" i="4" s="1"/>
  <c r="AU369" i="4"/>
  <c r="AV369" i="4" s="1"/>
  <c r="AR370" i="4"/>
  <c r="AT370" i="4" l="1"/>
  <c r="AS370" i="4" s="1"/>
  <c r="AU370" i="4"/>
  <c r="AV370" i="4" s="1"/>
  <c r="AR371" i="4"/>
  <c r="AT371" i="4" l="1"/>
  <c r="AS371" i="4" s="1"/>
  <c r="AU371" i="4"/>
  <c r="AV371" i="4" s="1"/>
  <c r="AR372" i="4"/>
  <c r="AT372" i="4" l="1"/>
  <c r="AS372" i="4" s="1"/>
  <c r="AU372" i="4"/>
  <c r="AV372" i="4" s="1"/>
  <c r="AR373" i="4"/>
  <c r="AT373" i="4" l="1"/>
  <c r="AS373" i="4" s="1"/>
  <c r="AU373" i="4"/>
  <c r="AV373" i="4" s="1"/>
  <c r="AR374" i="4"/>
  <c r="AT374" i="4" l="1"/>
  <c r="AS374" i="4" s="1"/>
  <c r="AU374" i="4"/>
  <c r="AV374" i="4" s="1"/>
  <c r="AR375" i="4"/>
  <c r="AU375" i="4" l="1"/>
  <c r="AV375" i="4" s="1"/>
  <c r="AR376" i="4"/>
  <c r="AT375" i="4"/>
  <c r="AS375" i="4" s="1"/>
  <c r="AT376" i="4" l="1"/>
  <c r="AS376" i="4" s="1"/>
  <c r="AU376" i="4"/>
  <c r="AV376" i="4" s="1"/>
  <c r="AR377" i="4"/>
  <c r="AU377" i="4" l="1"/>
  <c r="AV377" i="4" s="1"/>
  <c r="AR378" i="4"/>
  <c r="AT377" i="4"/>
  <c r="AS377" i="4" s="1"/>
  <c r="AT378" i="4" l="1"/>
  <c r="AS378" i="4" s="1"/>
  <c r="AU378" i="4"/>
  <c r="AV378" i="4" s="1"/>
  <c r="AR379" i="4"/>
  <c r="AT379" i="4" l="1"/>
  <c r="AS379" i="4" s="1"/>
  <c r="AU379" i="4"/>
  <c r="AV379" i="4" s="1"/>
  <c r="AR380" i="4"/>
  <c r="AT380" i="4" l="1"/>
  <c r="AS380" i="4" s="1"/>
  <c r="AU380" i="4"/>
  <c r="AV380" i="4" s="1"/>
  <c r="AR381" i="4"/>
  <c r="AT381" i="4" l="1"/>
  <c r="AS381" i="4" s="1"/>
  <c r="AU381" i="4"/>
  <c r="AV381" i="4" s="1"/>
  <c r="AR382" i="4"/>
  <c r="AT382" i="4" l="1"/>
  <c r="AS382" i="4" s="1"/>
  <c r="AU382" i="4"/>
  <c r="AV382" i="4" s="1"/>
  <c r="AR383" i="4"/>
  <c r="AU383" i="4" l="1"/>
  <c r="AV383" i="4" s="1"/>
  <c r="AR384" i="4"/>
  <c r="AT383" i="4"/>
  <c r="AS383" i="4" s="1"/>
  <c r="AT384" i="4" l="1"/>
  <c r="AS384" i="4" s="1"/>
  <c r="AU384" i="4"/>
  <c r="AV384" i="4" s="1"/>
  <c r="AR385" i="4"/>
  <c r="AU385" i="4" l="1"/>
  <c r="AV385" i="4" s="1"/>
  <c r="AR386" i="4"/>
  <c r="AT385" i="4"/>
  <c r="AS385" i="4" s="1"/>
  <c r="AT386" i="4" l="1"/>
  <c r="AS386" i="4" s="1"/>
  <c r="AU386" i="4"/>
  <c r="AV386" i="4" s="1"/>
  <c r="AR387" i="4"/>
  <c r="AT387" i="4" l="1"/>
  <c r="AS387" i="4" s="1"/>
  <c r="AU387" i="4"/>
  <c r="AV387" i="4" s="1"/>
  <c r="AR388" i="4"/>
  <c r="AT388" i="4" l="1"/>
  <c r="AS388" i="4" s="1"/>
  <c r="AU388" i="4"/>
  <c r="AV388" i="4" s="1"/>
  <c r="AR389" i="4"/>
  <c r="AT389" i="4" l="1"/>
  <c r="AS389" i="4" s="1"/>
  <c r="AU389" i="4"/>
  <c r="AV389" i="4" s="1"/>
  <c r="AR390" i="4"/>
  <c r="AT390" i="4" l="1"/>
  <c r="AS390" i="4" s="1"/>
  <c r="AR391" i="4"/>
  <c r="AU390" i="4"/>
  <c r="AV390" i="4" s="1"/>
  <c r="AU391" i="4" l="1"/>
  <c r="AV391" i="4" s="1"/>
  <c r="AR392" i="4"/>
  <c r="AT391" i="4"/>
  <c r="AS391" i="4" s="1"/>
  <c r="AT392" i="4" l="1"/>
  <c r="AS392" i="4" s="1"/>
  <c r="AU392" i="4"/>
  <c r="AV392" i="4" s="1"/>
  <c r="AR393" i="4"/>
  <c r="AU393" i="4" l="1"/>
  <c r="AV393" i="4" s="1"/>
  <c r="AR394" i="4"/>
  <c r="AT393" i="4"/>
  <c r="AS393" i="4" s="1"/>
  <c r="AT394" i="4" l="1"/>
  <c r="AS394" i="4" s="1"/>
  <c r="AU394" i="4"/>
  <c r="AV394" i="4" s="1"/>
  <c r="AR395" i="4"/>
  <c r="AT395" i="4" l="1"/>
  <c r="AS395" i="4" s="1"/>
  <c r="AU395" i="4"/>
  <c r="AV395" i="4" s="1"/>
  <c r="AR396" i="4"/>
  <c r="AT396" i="4" l="1"/>
  <c r="AS396" i="4" s="1"/>
  <c r="AR397" i="4"/>
  <c r="AU396" i="4"/>
  <c r="AV396" i="4" s="1"/>
  <c r="AT397" i="4" l="1"/>
  <c r="AS397" i="4" s="1"/>
  <c r="AU397" i="4"/>
  <c r="AV397" i="4" s="1"/>
  <c r="AR398" i="4"/>
  <c r="AT398" i="4" l="1"/>
  <c r="AS398" i="4" s="1"/>
  <c r="AU398" i="4"/>
  <c r="AV398" i="4" s="1"/>
  <c r="AR399" i="4"/>
  <c r="AU399" i="4" l="1"/>
  <c r="AV399" i="4" s="1"/>
  <c r="AR400" i="4"/>
  <c r="AT399" i="4"/>
  <c r="AS399" i="4" s="1"/>
  <c r="AT400" i="4" l="1"/>
  <c r="AS400" i="4" s="1"/>
  <c r="AU400" i="4"/>
  <c r="AV400" i="4" s="1"/>
  <c r="AR401" i="4"/>
  <c r="AU401" i="4" l="1"/>
  <c r="AV401" i="4" s="1"/>
  <c r="AR402" i="4"/>
  <c r="AT401" i="4"/>
  <c r="AS401" i="4" s="1"/>
  <c r="AT402" i="4" l="1"/>
  <c r="AS402" i="4" s="1"/>
  <c r="AU402" i="4"/>
  <c r="AV402" i="4" s="1"/>
  <c r="AR403" i="4"/>
  <c r="AT403" i="4" l="1"/>
  <c r="AS403" i="4" s="1"/>
  <c r="AU403" i="4"/>
  <c r="AV403" i="4" s="1"/>
  <c r="AR404" i="4"/>
  <c r="AT404" i="4" l="1"/>
  <c r="AS404" i="4" s="1"/>
  <c r="AR405" i="4"/>
  <c r="AU404" i="4"/>
  <c r="AV404" i="4" s="1"/>
  <c r="AT405" i="4" l="1"/>
  <c r="AS405" i="4" s="1"/>
  <c r="AU405" i="4"/>
  <c r="AV405" i="4" s="1"/>
  <c r="AR406" i="4"/>
  <c r="AT406" i="4" l="1"/>
  <c r="AS406" i="4" s="1"/>
  <c r="AU406" i="4"/>
  <c r="AV406" i="4" s="1"/>
  <c r="AR407" i="4"/>
  <c r="AU407" i="4" l="1"/>
  <c r="AV407" i="4" s="1"/>
  <c r="AR408" i="4"/>
  <c r="AT407" i="4"/>
  <c r="AS407" i="4" s="1"/>
  <c r="AT408" i="4" l="1"/>
  <c r="AS408" i="4" s="1"/>
  <c r="AU408" i="4"/>
  <c r="AV408" i="4" s="1"/>
  <c r="AR409" i="4"/>
  <c r="AU409" i="4" l="1"/>
  <c r="AV409" i="4" s="1"/>
  <c r="AR410" i="4"/>
  <c r="AT409" i="4"/>
  <c r="AS409" i="4" s="1"/>
  <c r="AT410" i="4" l="1"/>
  <c r="AS410" i="4" s="1"/>
  <c r="AU410" i="4"/>
  <c r="AV410" i="4" s="1"/>
  <c r="AR411" i="4"/>
  <c r="AT411" i="4" l="1"/>
  <c r="AS411" i="4" s="1"/>
  <c r="AU411" i="4"/>
  <c r="AV411" i="4" s="1"/>
  <c r="AR412" i="4"/>
  <c r="AT412" i="4" l="1"/>
  <c r="AS412" i="4" s="1"/>
  <c r="AR413" i="4"/>
  <c r="AU412" i="4"/>
  <c r="AV412" i="4" s="1"/>
  <c r="AU413" i="4" l="1"/>
  <c r="AV413" i="4" s="1"/>
  <c r="AR414" i="4"/>
  <c r="AT413" i="4"/>
  <c r="AS413" i="4" s="1"/>
  <c r="AT414" i="4" l="1"/>
  <c r="AS414" i="4" s="1"/>
  <c r="AR415" i="4"/>
  <c r="AU414" i="4"/>
  <c r="AV414" i="4" s="1"/>
  <c r="AU415" i="4" l="1"/>
  <c r="AV415" i="4" s="1"/>
  <c r="AR416" i="4"/>
  <c r="AT415" i="4"/>
  <c r="AS415" i="4" s="1"/>
  <c r="AT416" i="4" l="1"/>
  <c r="AS416" i="4" s="1"/>
  <c r="AU416" i="4"/>
  <c r="AV416" i="4" s="1"/>
  <c r="AR417" i="4"/>
  <c r="AU417" i="4" l="1"/>
  <c r="AV417" i="4" s="1"/>
  <c r="AR418" i="4"/>
  <c r="AT417" i="4"/>
  <c r="AS417" i="4" s="1"/>
  <c r="AT418" i="4" l="1"/>
  <c r="AS418" i="4" s="1"/>
  <c r="AR419" i="4"/>
  <c r="AU418" i="4"/>
  <c r="AV418" i="4" s="1"/>
  <c r="AT419" i="4" l="1"/>
  <c r="AS419" i="4" s="1"/>
  <c r="AU419" i="4"/>
  <c r="AV419" i="4" s="1"/>
  <c r="AR420" i="4"/>
  <c r="AT420" i="4" l="1"/>
  <c r="AS420" i="4" s="1"/>
  <c r="AR421" i="4"/>
  <c r="AU420" i="4"/>
  <c r="AV420" i="4" s="1"/>
  <c r="AU421" i="4" l="1"/>
  <c r="AV421" i="4" s="1"/>
  <c r="AR422" i="4"/>
  <c r="AT421" i="4"/>
  <c r="AS421" i="4" s="1"/>
  <c r="AT422" i="4" l="1"/>
  <c r="AS422" i="4" s="1"/>
  <c r="AR423" i="4"/>
  <c r="AU422" i="4"/>
  <c r="AV422" i="4" s="1"/>
  <c r="AU423" i="4" l="1"/>
  <c r="AV423" i="4" s="1"/>
  <c r="AR424" i="4"/>
  <c r="AT423" i="4"/>
  <c r="AS423" i="4" s="1"/>
  <c r="AT424" i="4" l="1"/>
  <c r="AS424" i="4" s="1"/>
  <c r="AU424" i="4"/>
  <c r="AV424" i="4" s="1"/>
  <c r="AR425" i="4"/>
  <c r="AU425" i="4" l="1"/>
  <c r="AV425" i="4" s="1"/>
  <c r="AR426" i="4"/>
  <c r="AT425" i="4"/>
  <c r="AS425" i="4" s="1"/>
  <c r="AT426" i="4" l="1"/>
  <c r="AS426" i="4" s="1"/>
  <c r="AU426" i="4"/>
  <c r="AV426" i="4" s="1"/>
  <c r="AR427" i="4"/>
  <c r="AT427" i="4" l="1"/>
  <c r="AS427" i="4" s="1"/>
  <c r="AU427" i="4"/>
  <c r="AV427" i="4" s="1"/>
  <c r="AR428" i="4"/>
  <c r="AT428" i="4" l="1"/>
  <c r="AS428" i="4" s="1"/>
  <c r="AU428" i="4"/>
  <c r="AV428" i="4" s="1"/>
  <c r="AR429" i="4"/>
  <c r="AU429" i="4" l="1"/>
  <c r="AV429" i="4" s="1"/>
  <c r="AR430" i="4"/>
  <c r="AT429" i="4"/>
  <c r="AS429" i="4" s="1"/>
  <c r="AT430" i="4" l="1"/>
  <c r="AS430" i="4" s="1"/>
  <c r="AU430" i="4"/>
  <c r="AV430" i="4" s="1"/>
  <c r="AR431" i="4"/>
  <c r="AU431" i="4" l="1"/>
  <c r="AV431" i="4" s="1"/>
  <c r="AR432" i="4"/>
  <c r="AT431" i="4"/>
  <c r="AS431" i="4" s="1"/>
  <c r="AT432" i="4" l="1"/>
  <c r="AS432" i="4" s="1"/>
  <c r="AU432" i="4"/>
  <c r="AV432" i="4" s="1"/>
  <c r="AR433" i="4"/>
  <c r="AU433" i="4" l="1"/>
  <c r="AV433" i="4" s="1"/>
  <c r="AR434" i="4"/>
  <c r="AT433" i="4"/>
  <c r="AS433" i="4" s="1"/>
  <c r="AT434" i="4" l="1"/>
  <c r="AS434" i="4" s="1"/>
  <c r="AU434" i="4"/>
  <c r="AV434" i="4" s="1"/>
  <c r="AR435" i="4"/>
  <c r="AT435" i="4" l="1"/>
  <c r="AS435" i="4" s="1"/>
  <c r="AU435" i="4"/>
  <c r="AV435" i="4" s="1"/>
  <c r="AR436" i="4"/>
  <c r="AT436" i="4" l="1"/>
  <c r="AS436" i="4" s="1"/>
  <c r="AR437" i="4"/>
  <c r="AU436" i="4"/>
  <c r="AV436" i="4" s="1"/>
  <c r="AR438" i="4" l="1"/>
  <c r="AT437" i="4"/>
  <c r="AS437" i="4" s="1"/>
  <c r="AU437" i="4"/>
  <c r="AV437" i="4" s="1"/>
  <c r="AT438" i="4" l="1"/>
  <c r="AS438" i="4" s="1"/>
  <c r="AR439" i="4"/>
  <c r="AU438" i="4"/>
  <c r="AV438" i="4" s="1"/>
  <c r="AU439" i="4" l="1"/>
  <c r="AV439" i="4" s="1"/>
  <c r="AR440" i="4"/>
  <c r="AT439" i="4"/>
  <c r="AS439" i="4" s="1"/>
  <c r="AR441" i="4" l="1"/>
  <c r="AT440" i="4"/>
  <c r="AS440" i="4" s="1"/>
  <c r="AU440" i="4"/>
  <c r="AV440" i="4" s="1"/>
  <c r="AR442" i="4" l="1"/>
  <c r="AT441" i="4"/>
  <c r="AS441" i="4" s="1"/>
  <c r="AU441" i="4"/>
  <c r="AV441" i="4" s="1"/>
  <c r="AT442" i="4" l="1"/>
  <c r="AS442" i="4" s="1"/>
  <c r="AR443" i="4"/>
  <c r="AU442" i="4"/>
  <c r="AV442" i="4" s="1"/>
  <c r="AU443" i="4" l="1"/>
  <c r="AV443" i="4" s="1"/>
  <c r="AR444" i="4"/>
  <c r="AT443" i="4"/>
  <c r="AS443" i="4" s="1"/>
  <c r="AR445" i="4" l="1"/>
  <c r="AT444" i="4"/>
  <c r="AS444" i="4" s="1"/>
  <c r="AU444" i="4"/>
  <c r="AV444" i="4" s="1"/>
  <c r="AR446" i="4" l="1"/>
  <c r="AT445" i="4"/>
  <c r="AS445" i="4" s="1"/>
  <c r="AU445" i="4"/>
  <c r="AV445" i="4" s="1"/>
  <c r="AT446" i="4" l="1"/>
  <c r="AS446" i="4" s="1"/>
  <c r="AR447" i="4"/>
  <c r="AU446" i="4"/>
  <c r="AV446" i="4" s="1"/>
  <c r="AU447" i="4" l="1"/>
  <c r="AV447" i="4" s="1"/>
  <c r="AR448" i="4"/>
  <c r="AT447" i="4"/>
  <c r="AS447" i="4" s="1"/>
  <c r="AR449" i="4" l="1"/>
  <c r="AT448" i="4"/>
  <c r="AS448" i="4" s="1"/>
  <c r="AU448" i="4"/>
  <c r="AV448" i="4" s="1"/>
  <c r="AU449" i="4" l="1"/>
  <c r="AV449" i="4" s="1"/>
  <c r="AT449" i="4"/>
  <c r="AS449" i="4" s="1"/>
  <c r="AR450" i="4"/>
  <c r="AT450" i="4" l="1"/>
  <c r="AS450" i="4" s="1"/>
  <c r="AU450" i="4"/>
  <c r="AV450" i="4" s="1"/>
  <c r="AR451" i="4"/>
  <c r="AT451" i="4" l="1"/>
  <c r="AS451" i="4" s="1"/>
  <c r="AU451" i="4"/>
  <c r="AV451" i="4" s="1"/>
  <c r="AR452" i="4"/>
  <c r="AU452" i="4" l="1"/>
  <c r="AV452" i="4" s="1"/>
  <c r="AR453" i="4"/>
  <c r="AT452" i="4"/>
  <c r="AS452" i="4" s="1"/>
  <c r="AT453" i="4" l="1"/>
  <c r="AS453" i="4" s="1"/>
  <c r="AU453" i="4"/>
  <c r="AV453" i="4" s="1"/>
  <c r="AR454" i="4"/>
  <c r="AT454" i="4" l="1"/>
  <c r="AS454" i="4" s="1"/>
  <c r="AU454" i="4"/>
  <c r="AV454" i="4" s="1"/>
  <c r="AR455" i="4"/>
  <c r="AT455" i="4" l="1"/>
  <c r="AS455" i="4" s="1"/>
  <c r="AU455" i="4"/>
  <c r="AR456" i="4"/>
  <c r="AV455" i="4" l="1"/>
  <c r="B4" i="6"/>
  <c r="AT456" i="4"/>
  <c r="AS456" i="4" s="1"/>
  <c r="AU456" i="4"/>
  <c r="AR457" i="4"/>
  <c r="AV456" i="4" l="1"/>
  <c r="D4" i="6"/>
  <c r="E4" i="6" s="1"/>
  <c r="AT457" i="4"/>
  <c r="AS457" i="4" s="1"/>
  <c r="AU457" i="4"/>
  <c r="AR458" i="4"/>
  <c r="AV457" i="4" l="1"/>
  <c r="F4" i="6"/>
  <c r="G4" i="6" s="1"/>
  <c r="AT458" i="4"/>
  <c r="AS458" i="4" s="1"/>
  <c r="AU458" i="4"/>
  <c r="AR459" i="4"/>
  <c r="AV458" i="4" l="1"/>
  <c r="H4" i="6"/>
  <c r="I4" i="6" s="1"/>
  <c r="AT459" i="4"/>
  <c r="AS459" i="4" s="1"/>
  <c r="AU459" i="4"/>
  <c r="AR460" i="4"/>
  <c r="AV459" i="4" l="1"/>
  <c r="J4" i="6"/>
  <c r="K4" i="6" s="1"/>
  <c r="AU460" i="4"/>
  <c r="AR461" i="4"/>
  <c r="AT460" i="4"/>
  <c r="AS460" i="4" s="1"/>
  <c r="AV460" i="4" l="1"/>
  <c r="L4" i="6"/>
  <c r="M4" i="6" s="1"/>
  <c r="AT461" i="4"/>
  <c r="AS461" i="4" s="1"/>
  <c r="AU461" i="4"/>
  <c r="AR462" i="4"/>
  <c r="AV461" i="4" l="1"/>
  <c r="N4" i="6"/>
  <c r="O4" i="6" s="1"/>
  <c r="AT462" i="4"/>
  <c r="AS462" i="4" s="1"/>
  <c r="AU462" i="4"/>
  <c r="AR463" i="4"/>
  <c r="AV462" i="4" l="1"/>
  <c r="B11" i="6"/>
  <c r="C11" i="6" s="1"/>
  <c r="AT463" i="4"/>
  <c r="AS463" i="4" s="1"/>
  <c r="AU463" i="4"/>
  <c r="AR464" i="4"/>
  <c r="AV463" i="4" l="1"/>
  <c r="D11" i="6"/>
  <c r="E11" i="6" s="1"/>
  <c r="AT464" i="4"/>
  <c r="AS464" i="4" s="1"/>
  <c r="AU464" i="4"/>
  <c r="AR465" i="4"/>
  <c r="AV464" i="4" l="1"/>
  <c r="F11" i="6"/>
  <c r="G11" i="6" s="1"/>
  <c r="AT465" i="4"/>
  <c r="AS465" i="4" s="1"/>
  <c r="AU465" i="4"/>
  <c r="AR466" i="4"/>
  <c r="AV465" i="4" l="1"/>
  <c r="H11" i="6"/>
  <c r="I11" i="6" s="1"/>
  <c r="AT466" i="4"/>
  <c r="AS466" i="4" s="1"/>
  <c r="AU466" i="4"/>
  <c r="AR467" i="4"/>
  <c r="AV466" i="4" l="1"/>
  <c r="J11" i="6"/>
  <c r="K11" i="6" s="1"/>
  <c r="AT467" i="4"/>
  <c r="AS467" i="4" s="1"/>
  <c r="AU467" i="4"/>
  <c r="AR468" i="4"/>
  <c r="AV467" i="4" l="1"/>
  <c r="L11" i="6"/>
  <c r="M11" i="6" s="1"/>
  <c r="AU468" i="4"/>
  <c r="AR469" i="4"/>
  <c r="AT468" i="4"/>
  <c r="AS468" i="4" s="1"/>
  <c r="AV468" i="4" l="1"/>
  <c r="N11" i="6"/>
  <c r="O11" i="6" s="1"/>
  <c r="AT469" i="4"/>
  <c r="AS469" i="4" s="1"/>
  <c r="AU469" i="4"/>
  <c r="AR470" i="4"/>
  <c r="AV469" i="4" l="1"/>
  <c r="B18" i="6"/>
  <c r="C18" i="6" s="1"/>
  <c r="AT470" i="4"/>
  <c r="AS470" i="4" s="1"/>
  <c r="AU470" i="4"/>
  <c r="AR471" i="4"/>
  <c r="AV470" i="4" l="1"/>
  <c r="D18" i="6"/>
  <c r="E18" i="6" s="1"/>
  <c r="AT471" i="4"/>
  <c r="AS471" i="4" s="1"/>
  <c r="AU471" i="4"/>
  <c r="AR472" i="4"/>
  <c r="AV471" i="4" l="1"/>
  <c r="F18" i="6"/>
  <c r="G18" i="6" s="1"/>
  <c r="AT472" i="4"/>
  <c r="AS472" i="4" s="1"/>
  <c r="AU472" i="4"/>
  <c r="AR473" i="4"/>
  <c r="AV472" i="4" l="1"/>
  <c r="H18" i="6"/>
  <c r="I18" i="6" s="1"/>
  <c r="AT473" i="4"/>
  <c r="AS473" i="4" s="1"/>
  <c r="AU473" i="4"/>
  <c r="AR474" i="4"/>
  <c r="AV473" i="4" l="1"/>
  <c r="J18" i="6"/>
  <c r="K18" i="6" s="1"/>
  <c r="AT474" i="4"/>
  <c r="AS474" i="4" s="1"/>
  <c r="AU474" i="4"/>
  <c r="AR475" i="4"/>
  <c r="AV474" i="4" l="1"/>
  <c r="L18" i="6"/>
  <c r="M18" i="6" s="1"/>
  <c r="AT475" i="4"/>
  <c r="AS475" i="4" s="1"/>
  <c r="AU475" i="4"/>
  <c r="AR476" i="4"/>
  <c r="AV475" i="4" l="1"/>
  <c r="N18" i="6"/>
  <c r="O18" i="6" s="1"/>
  <c r="AU476" i="4"/>
  <c r="AR477" i="4"/>
  <c r="AT476" i="4"/>
  <c r="AS476" i="4" s="1"/>
  <c r="AV476" i="4" l="1"/>
  <c r="B25" i="6"/>
  <c r="C25" i="6" s="1"/>
  <c r="AT477" i="4"/>
  <c r="AS477" i="4" s="1"/>
  <c r="AU477" i="4"/>
  <c r="AR478" i="4"/>
  <c r="AV477" i="4" l="1"/>
  <c r="D25" i="6"/>
  <c r="E25" i="6" s="1"/>
  <c r="AT478" i="4"/>
  <c r="AS478" i="4" s="1"/>
  <c r="AR479" i="4"/>
  <c r="AU478" i="4"/>
  <c r="AV478" i="4" l="1"/>
  <c r="F25" i="6"/>
  <c r="G25" i="6" s="1"/>
  <c r="AT479" i="4"/>
  <c r="AS479" i="4" s="1"/>
  <c r="AU479" i="4"/>
  <c r="AR480" i="4"/>
  <c r="AV479" i="4" l="1"/>
  <c r="H25" i="6"/>
  <c r="I25" i="6" s="1"/>
  <c r="AT480" i="4"/>
  <c r="AS480" i="4" s="1"/>
  <c r="AU480" i="4"/>
  <c r="AR481" i="4"/>
  <c r="AV480" i="4" l="1"/>
  <c r="J25" i="6"/>
  <c r="K25" i="6" s="1"/>
  <c r="AU481" i="4"/>
  <c r="AR482" i="4"/>
  <c r="AT481" i="4"/>
  <c r="AS481" i="4" s="1"/>
  <c r="AV481" i="4" l="1"/>
  <c r="L25" i="6"/>
  <c r="M25" i="6" s="1"/>
  <c r="AT482" i="4"/>
  <c r="AS482" i="4" s="1"/>
  <c r="AU482" i="4"/>
  <c r="AR483" i="4"/>
  <c r="AV482" i="4" l="1"/>
  <c r="N25" i="6"/>
  <c r="O25" i="6" s="1"/>
  <c r="AT483" i="4"/>
  <c r="AS483" i="4" s="1"/>
  <c r="AU483" i="4"/>
  <c r="AR484" i="4"/>
  <c r="AV483" i="4" l="1"/>
  <c r="B4" i="7"/>
  <c r="B32" i="6"/>
  <c r="C32" i="6" s="1"/>
  <c r="AU484" i="4"/>
  <c r="AR485" i="4"/>
  <c r="AT484" i="4"/>
  <c r="AS484" i="4" s="1"/>
  <c r="AV484" i="4" l="1"/>
  <c r="D4" i="7"/>
  <c r="D32" i="6"/>
  <c r="E32" i="6" s="1"/>
  <c r="AT485" i="4"/>
  <c r="AS485" i="4" s="1"/>
  <c r="AU485" i="4"/>
  <c r="AR486" i="4"/>
  <c r="AV485" i="4" l="1"/>
  <c r="F4" i="7"/>
  <c r="F32" i="6"/>
  <c r="G32" i="6" s="1"/>
  <c r="AT486" i="4"/>
  <c r="AS486" i="4" s="1"/>
  <c r="AU486" i="4"/>
  <c r="AR487" i="4"/>
  <c r="AV486" i="4" l="1"/>
  <c r="H4" i="7"/>
  <c r="H32" i="6"/>
  <c r="I32" i="6" s="1"/>
  <c r="AT487" i="4"/>
  <c r="AS487" i="4" s="1"/>
  <c r="AU487" i="4"/>
  <c r="AR488" i="4"/>
  <c r="AV487" i="4" l="1"/>
  <c r="J4" i="7"/>
  <c r="J32" i="6"/>
  <c r="K32" i="6" s="1"/>
  <c r="AT488" i="4"/>
  <c r="AS488" i="4" s="1"/>
  <c r="AU488" i="4"/>
  <c r="AR489" i="4"/>
  <c r="AV488" i="4" l="1"/>
  <c r="L4" i="7"/>
  <c r="M4" i="7" s="1"/>
  <c r="L32" i="6"/>
  <c r="AR490" i="4"/>
  <c r="AT489" i="4"/>
  <c r="AS489" i="4" s="1"/>
  <c r="AU489" i="4"/>
  <c r="AV489" i="4" l="1"/>
  <c r="N4" i="7"/>
  <c r="O4" i="7" s="1"/>
  <c r="N32" i="6"/>
  <c r="AT490" i="4"/>
  <c r="AS490" i="4" s="1"/>
  <c r="AU490" i="4"/>
  <c r="AR491" i="4"/>
  <c r="AV490" i="4" l="1"/>
  <c r="B11" i="7"/>
  <c r="C11" i="7" s="1"/>
  <c r="B39" i="6"/>
  <c r="AT491" i="4"/>
  <c r="AS491" i="4" s="1"/>
  <c r="AU491" i="4"/>
  <c r="AR492" i="4"/>
  <c r="AV491" i="4" l="1"/>
  <c r="D11" i="7"/>
  <c r="E11" i="7" s="1"/>
  <c r="D39" i="6"/>
  <c r="AU492" i="4"/>
  <c r="AR493" i="4"/>
  <c r="AT492" i="4"/>
  <c r="AS492" i="4" s="1"/>
  <c r="AV492" i="4" l="1"/>
  <c r="F11" i="7"/>
  <c r="G11" i="7" s="1"/>
  <c r="AT493" i="4"/>
  <c r="AS493" i="4" s="1"/>
  <c r="AU493" i="4"/>
  <c r="AR494" i="4"/>
  <c r="AV493" i="4" l="1"/>
  <c r="H11" i="7"/>
  <c r="I11" i="7" s="1"/>
  <c r="AT494" i="4"/>
  <c r="AS494" i="4" s="1"/>
  <c r="AU494" i="4"/>
  <c r="AR495" i="4"/>
  <c r="AV494" i="4" l="1"/>
  <c r="J11" i="7"/>
  <c r="K11" i="7" s="1"/>
  <c r="AT495" i="4"/>
  <c r="AS495" i="4" s="1"/>
  <c r="AU495" i="4"/>
  <c r="AR496" i="4"/>
  <c r="AV495" i="4" l="1"/>
  <c r="L11" i="7"/>
  <c r="M11" i="7" s="1"/>
  <c r="AT496" i="4"/>
  <c r="AS496" i="4" s="1"/>
  <c r="AU496" i="4"/>
  <c r="AR497" i="4"/>
  <c r="AV496" i="4" l="1"/>
  <c r="N11" i="7"/>
  <c r="O11" i="7" s="1"/>
  <c r="AT497" i="4"/>
  <c r="AS497" i="4" s="1"/>
  <c r="AU497" i="4"/>
  <c r="AR498" i="4"/>
  <c r="AV497" i="4" l="1"/>
  <c r="B18" i="7"/>
  <c r="C18" i="7" s="1"/>
  <c r="AT498" i="4"/>
  <c r="AS498" i="4" s="1"/>
  <c r="AU498" i="4"/>
  <c r="AR499" i="4"/>
  <c r="AV498" i="4" l="1"/>
  <c r="D18" i="7"/>
  <c r="E18" i="7" s="1"/>
  <c r="AT499" i="4"/>
  <c r="AS499" i="4" s="1"/>
  <c r="AU499" i="4"/>
  <c r="AR500" i="4"/>
  <c r="AV499" i="4" l="1"/>
  <c r="F18" i="7"/>
  <c r="G18" i="7" s="1"/>
  <c r="AU500" i="4"/>
  <c r="AR501" i="4"/>
  <c r="AT500" i="4"/>
  <c r="AS500" i="4" s="1"/>
  <c r="AV500" i="4" l="1"/>
  <c r="H18" i="7"/>
  <c r="I18" i="7" s="1"/>
  <c r="AT501" i="4"/>
  <c r="AS501" i="4" s="1"/>
  <c r="AU501" i="4"/>
  <c r="AR502" i="4"/>
  <c r="AV501" i="4" l="1"/>
  <c r="J18" i="7"/>
  <c r="K18" i="7" s="1"/>
  <c r="AT502" i="4"/>
  <c r="AS502" i="4" s="1"/>
  <c r="AU502" i="4"/>
  <c r="AR503" i="4"/>
  <c r="AV502" i="4" l="1"/>
  <c r="L18" i="7"/>
  <c r="M18" i="7" s="1"/>
  <c r="AT503" i="4"/>
  <c r="AS503" i="4" s="1"/>
  <c r="AU503" i="4"/>
  <c r="AR504" i="4"/>
  <c r="AV503" i="4" l="1"/>
  <c r="N18" i="7"/>
  <c r="O18" i="7" s="1"/>
  <c r="AT504" i="4"/>
  <c r="AS504" i="4" s="1"/>
  <c r="AU504" i="4"/>
  <c r="AR505" i="4"/>
  <c r="AV504" i="4" l="1"/>
  <c r="B25" i="7"/>
  <c r="C25" i="7" s="1"/>
  <c r="AT505" i="4"/>
  <c r="AS505" i="4" s="1"/>
  <c r="AU505" i="4"/>
  <c r="AR506" i="4"/>
  <c r="AV505" i="4" l="1"/>
  <c r="D25" i="7"/>
  <c r="E25" i="7" s="1"/>
  <c r="AT506" i="4"/>
  <c r="AS506" i="4" s="1"/>
  <c r="AU506" i="4"/>
  <c r="AR507" i="4"/>
  <c r="AV506" i="4" l="1"/>
  <c r="F25" i="7"/>
  <c r="G25" i="7" s="1"/>
  <c r="AT507" i="4"/>
  <c r="AS507" i="4" s="1"/>
  <c r="AU507" i="4"/>
  <c r="AR508" i="4"/>
  <c r="AV507" i="4" l="1"/>
  <c r="H25" i="7"/>
  <c r="I25" i="7" s="1"/>
  <c r="AU508" i="4"/>
  <c r="AR509" i="4"/>
  <c r="AT508" i="4"/>
  <c r="AS508" i="4" s="1"/>
  <c r="AV508" i="4" l="1"/>
  <c r="J25" i="7"/>
  <c r="K25" i="7" s="1"/>
  <c r="AT509" i="4"/>
  <c r="AS509" i="4" s="1"/>
  <c r="AU509" i="4"/>
  <c r="AR510" i="4"/>
  <c r="AV509" i="4" l="1"/>
  <c r="L25" i="7"/>
  <c r="M25" i="7" s="1"/>
  <c r="AT510" i="4"/>
  <c r="AS510" i="4" s="1"/>
  <c r="AU510" i="4"/>
  <c r="AR511" i="4"/>
  <c r="AV510" i="4" l="1"/>
  <c r="N25" i="7"/>
  <c r="O25" i="7" s="1"/>
  <c r="AT511" i="4"/>
  <c r="AS511" i="4" s="1"/>
  <c r="AU511" i="4"/>
  <c r="AR512" i="4"/>
  <c r="AV511" i="4" l="1"/>
  <c r="B32" i="7"/>
  <c r="C32" i="7" s="1"/>
  <c r="AT512" i="4"/>
  <c r="AS512" i="4" s="1"/>
  <c r="AU512" i="4"/>
  <c r="AR513" i="4"/>
  <c r="AV512" i="4" l="1"/>
  <c r="D32" i="7"/>
  <c r="E32" i="7" s="1"/>
  <c r="AT513" i="4"/>
  <c r="AS513" i="4" s="1"/>
  <c r="AU513" i="4"/>
  <c r="AR514" i="4"/>
  <c r="AV513" i="4" l="1"/>
  <c r="F32" i="7"/>
  <c r="G32" i="7" s="1"/>
  <c r="AT514" i="4"/>
  <c r="AS514" i="4" s="1"/>
  <c r="AU514" i="4"/>
  <c r="AR515" i="4"/>
  <c r="AV514" i="4" l="1"/>
  <c r="H32" i="7"/>
  <c r="I32" i="7" s="1"/>
  <c r="AT515" i="4"/>
  <c r="AS515" i="4" s="1"/>
  <c r="AU515" i="4"/>
  <c r="AR516" i="4"/>
  <c r="AV515" i="4" l="1"/>
  <c r="J32" i="7"/>
  <c r="K32" i="7" s="1"/>
  <c r="AU516" i="4"/>
  <c r="AR517" i="4"/>
  <c r="AT516" i="4"/>
  <c r="AS516" i="4" s="1"/>
  <c r="AV516" i="4" l="1"/>
  <c r="L32" i="7"/>
  <c r="M32" i="7" s="1"/>
  <c r="AT517" i="4"/>
  <c r="AS517" i="4" s="1"/>
  <c r="AU517" i="4"/>
  <c r="AR518" i="4"/>
  <c r="AV517" i="4" l="1"/>
  <c r="N32" i="7"/>
  <c r="O32" i="7" s="1"/>
  <c r="AT518" i="4"/>
  <c r="AS518" i="4" s="1"/>
  <c r="AR519" i="4"/>
  <c r="AU518" i="4"/>
  <c r="AV518" i="4" l="1"/>
  <c r="B4" i="8"/>
  <c r="B39" i="7"/>
  <c r="C39" i="7" s="1"/>
  <c r="AT519" i="4"/>
  <c r="AS519" i="4" s="1"/>
  <c r="AU519" i="4"/>
  <c r="AR520" i="4"/>
  <c r="AV519" i="4" l="1"/>
  <c r="D4" i="8"/>
  <c r="E4" i="8" s="1"/>
  <c r="D39" i="7"/>
  <c r="AT520" i="4"/>
  <c r="AS520" i="4" s="1"/>
  <c r="AU520" i="4"/>
  <c r="AR521" i="4"/>
  <c r="AV520" i="4" l="1"/>
  <c r="F4" i="8"/>
  <c r="G4" i="8" s="1"/>
  <c r="AT521" i="4"/>
  <c r="AS521" i="4" s="1"/>
  <c r="AU521" i="4"/>
  <c r="AR522" i="4"/>
  <c r="AV521" i="4" l="1"/>
  <c r="H4" i="8"/>
  <c r="I4" i="8" s="1"/>
  <c r="AT522" i="4"/>
  <c r="AS522" i="4" s="1"/>
  <c r="AU522" i="4"/>
  <c r="AR523" i="4"/>
  <c r="AV522" i="4" l="1"/>
  <c r="J4" i="8"/>
  <c r="K4" i="8" s="1"/>
  <c r="AT523" i="4"/>
  <c r="AS523" i="4" s="1"/>
  <c r="AU523" i="4"/>
  <c r="AR524" i="4"/>
  <c r="AV523" i="4" l="1"/>
  <c r="L4" i="8"/>
  <c r="M4" i="8" s="1"/>
  <c r="AU524" i="4"/>
  <c r="AR525" i="4"/>
  <c r="AT524" i="4"/>
  <c r="AS524" i="4" s="1"/>
  <c r="AV524" i="4" l="1"/>
  <c r="N4" i="8"/>
  <c r="O4" i="8" s="1"/>
  <c r="AT525" i="4"/>
  <c r="AS525" i="4" s="1"/>
  <c r="AU525" i="4"/>
  <c r="AR526" i="4"/>
  <c r="AV525" i="4" l="1"/>
  <c r="B11" i="8"/>
  <c r="C11" i="8" s="1"/>
  <c r="AR527" i="4"/>
  <c r="AT526" i="4"/>
  <c r="AS526" i="4" s="1"/>
  <c r="AU526" i="4"/>
  <c r="AV526" i="4" l="1"/>
  <c r="D11" i="8"/>
  <c r="E11" i="8" s="1"/>
  <c r="AT527" i="4"/>
  <c r="AS527" i="4" s="1"/>
  <c r="AU527" i="4"/>
  <c r="AR528" i="4"/>
  <c r="AV527" i="4" l="1"/>
  <c r="F11" i="8"/>
  <c r="G11" i="8" s="1"/>
  <c r="AT528" i="4"/>
  <c r="AS528" i="4" s="1"/>
  <c r="AU528" i="4"/>
  <c r="AR529" i="4"/>
  <c r="AV528" i="4" l="1"/>
  <c r="H11" i="8"/>
  <c r="I11" i="8" s="1"/>
  <c r="AT529" i="4"/>
  <c r="AS529" i="4" s="1"/>
  <c r="AU529" i="4"/>
  <c r="AR530" i="4"/>
  <c r="AV529" i="4" l="1"/>
  <c r="J11" i="8"/>
  <c r="K11" i="8" s="1"/>
  <c r="AT530" i="4"/>
  <c r="AS530" i="4" s="1"/>
  <c r="AU530" i="4"/>
  <c r="AR531" i="4"/>
  <c r="AV530" i="4" l="1"/>
  <c r="L11" i="8"/>
  <c r="M11" i="8" s="1"/>
  <c r="AT531" i="4"/>
  <c r="AS531" i="4" s="1"/>
  <c r="AR532" i="4"/>
  <c r="AU531" i="4"/>
  <c r="AV531" i="4" l="1"/>
  <c r="N11" i="8"/>
  <c r="O11" i="8" s="1"/>
  <c r="AU532" i="4"/>
  <c r="AR533" i="4"/>
  <c r="AT532" i="4"/>
  <c r="AS532" i="4" s="1"/>
  <c r="AV532" i="4" l="1"/>
  <c r="B18" i="8"/>
  <c r="C18" i="8" s="1"/>
  <c r="AT533" i="4"/>
  <c r="AS533" i="4" s="1"/>
  <c r="AU533" i="4"/>
  <c r="AR534" i="4"/>
  <c r="AV533" i="4" l="1"/>
  <c r="D18" i="8"/>
  <c r="E18" i="8" s="1"/>
  <c r="AU534" i="4"/>
  <c r="AR535" i="4"/>
  <c r="AT534" i="4"/>
  <c r="AS534" i="4" s="1"/>
  <c r="AV534" i="4" l="1"/>
  <c r="F18" i="8"/>
  <c r="G18" i="8" s="1"/>
  <c r="AT535" i="4"/>
  <c r="AS535" i="4" s="1"/>
  <c r="AR536" i="4"/>
  <c r="AU535" i="4"/>
  <c r="AV535" i="4" l="1"/>
  <c r="H18" i="8"/>
  <c r="I18" i="8" s="1"/>
  <c r="AU536" i="4"/>
  <c r="AR537" i="4"/>
  <c r="AT536" i="4"/>
  <c r="AS536" i="4" s="1"/>
  <c r="AV536" i="4" l="1"/>
  <c r="J18" i="8"/>
  <c r="K18" i="8" s="1"/>
  <c r="AR538" i="4"/>
  <c r="AT537" i="4"/>
  <c r="AS537" i="4" s="1"/>
  <c r="AU537" i="4"/>
  <c r="AV537" i="4" l="1"/>
  <c r="L18" i="8"/>
  <c r="M18" i="8" s="1"/>
  <c r="AR539" i="4"/>
  <c r="AT538" i="4"/>
  <c r="AS538" i="4" s="1"/>
  <c r="AU538" i="4"/>
  <c r="AV538" i="4" l="1"/>
  <c r="N18" i="8"/>
  <c r="O18" i="8" s="1"/>
  <c r="AT539" i="4"/>
  <c r="AS539" i="4" s="1"/>
  <c r="AR540" i="4"/>
  <c r="AU539" i="4"/>
  <c r="AV539" i="4" l="1"/>
  <c r="B25" i="8"/>
  <c r="C25" i="8" s="1"/>
  <c r="AU540" i="4"/>
  <c r="AR541" i="4"/>
  <c r="AT540" i="4"/>
  <c r="AS540" i="4" s="1"/>
  <c r="AV540" i="4" l="1"/>
  <c r="D25" i="8"/>
  <c r="E25" i="8" s="1"/>
  <c r="AR542" i="4"/>
  <c r="AT541" i="4"/>
  <c r="AS541" i="4" s="1"/>
  <c r="AU541" i="4"/>
  <c r="AV541" i="4" l="1"/>
  <c r="F25" i="8"/>
  <c r="G25" i="8" s="1"/>
  <c r="AR543" i="4"/>
  <c r="AT542" i="4"/>
  <c r="AS542" i="4" s="1"/>
  <c r="AU542" i="4"/>
  <c r="AV542" i="4" l="1"/>
  <c r="H25" i="8"/>
  <c r="I25" i="8" s="1"/>
  <c r="AT543" i="4"/>
  <c r="AS543" i="4" s="1"/>
  <c r="AR544" i="4"/>
  <c r="AU543" i="4"/>
  <c r="AV543" i="4" l="1"/>
  <c r="J25" i="8"/>
  <c r="K25" i="8" s="1"/>
  <c r="AU544" i="4"/>
  <c r="AR545" i="4"/>
  <c r="AT544" i="4"/>
  <c r="AS544" i="4" s="1"/>
  <c r="AV544" i="4" l="1"/>
  <c r="L25" i="8"/>
  <c r="M25" i="8" s="1"/>
  <c r="AR546" i="4"/>
  <c r="AT545" i="4"/>
  <c r="AS545" i="4" s="1"/>
  <c r="AU545" i="4"/>
  <c r="AV545" i="4" l="1"/>
  <c r="N25" i="8"/>
  <c r="O25" i="8" s="1"/>
  <c r="AR547" i="4"/>
  <c r="AT546" i="4"/>
  <c r="AS546" i="4" s="1"/>
  <c r="AU546" i="4"/>
  <c r="AV546" i="4" l="1"/>
  <c r="B4" i="9"/>
  <c r="B32" i="8"/>
  <c r="C32" i="8" s="1"/>
  <c r="AT547" i="4"/>
  <c r="AS547" i="4" s="1"/>
  <c r="AR548" i="4"/>
  <c r="AU547" i="4"/>
  <c r="AV547" i="4" l="1"/>
  <c r="D4" i="9"/>
  <c r="D32" i="8"/>
  <c r="E32" i="8" s="1"/>
  <c r="AU548" i="4"/>
  <c r="AR549" i="4"/>
  <c r="AT548" i="4"/>
  <c r="AS548" i="4" s="1"/>
  <c r="AV548" i="4" l="1"/>
  <c r="F4" i="9"/>
  <c r="F32" i="8"/>
  <c r="G32" i="8" s="1"/>
  <c r="AU549" i="4"/>
  <c r="AT549" i="4"/>
  <c r="AS549" i="4" s="1"/>
  <c r="AR550" i="4"/>
  <c r="AV549" i="4" l="1"/>
  <c r="H4" i="9"/>
  <c r="I4" i="9" s="1"/>
  <c r="H32" i="8"/>
  <c r="AT550" i="4"/>
  <c r="AS550" i="4" s="1"/>
  <c r="AR551" i="4"/>
  <c r="AU550" i="4"/>
  <c r="AV550" i="4" l="1"/>
  <c r="J4" i="9"/>
  <c r="K4" i="9" s="1"/>
  <c r="J32" i="8"/>
  <c r="AT551" i="4"/>
  <c r="AS551" i="4" s="1"/>
  <c r="AR552" i="4"/>
  <c r="AU551" i="4"/>
  <c r="AV551" i="4" l="1"/>
  <c r="L4" i="9"/>
  <c r="M4" i="9" s="1"/>
  <c r="L32" i="8"/>
  <c r="AT552" i="4"/>
  <c r="AS552" i="4" s="1"/>
  <c r="AU552" i="4"/>
  <c r="AR553" i="4"/>
  <c r="AV552" i="4" l="1"/>
  <c r="N4" i="9"/>
  <c r="O4" i="9" s="1"/>
  <c r="N32" i="8"/>
  <c r="AT553" i="4"/>
  <c r="AS553" i="4" s="1"/>
  <c r="AU553" i="4"/>
  <c r="AR554" i="4"/>
  <c r="AV553" i="4" l="1"/>
  <c r="B11" i="9"/>
  <c r="C11" i="9" s="1"/>
  <c r="B39" i="8"/>
  <c r="AT554" i="4"/>
  <c r="AS554" i="4" s="1"/>
  <c r="AU554" i="4"/>
  <c r="AR555" i="4"/>
  <c r="AV554" i="4" l="1"/>
  <c r="D11" i="9"/>
  <c r="E11" i="9" s="1"/>
  <c r="D39" i="8"/>
  <c r="AT555" i="4"/>
  <c r="AS555" i="4" s="1"/>
  <c r="AU555" i="4"/>
  <c r="AR556" i="4"/>
  <c r="AV555" i="4" l="1"/>
  <c r="F11" i="9"/>
  <c r="G11" i="9" s="1"/>
  <c r="AU556" i="4"/>
  <c r="AR557" i="4"/>
  <c r="AT556" i="4"/>
  <c r="AS556" i="4" s="1"/>
  <c r="AV556" i="4" l="1"/>
  <c r="H11" i="9"/>
  <c r="I11" i="9" s="1"/>
  <c r="AT557" i="4"/>
  <c r="AS557" i="4" s="1"/>
  <c r="AU557" i="4"/>
  <c r="AR558" i="4"/>
  <c r="AV557" i="4" l="1"/>
  <c r="J11" i="9"/>
  <c r="K11" i="9" s="1"/>
  <c r="AT558" i="4"/>
  <c r="AS558" i="4" s="1"/>
  <c r="AU558" i="4"/>
  <c r="AR559" i="4"/>
  <c r="AV558" i="4" l="1"/>
  <c r="L11" i="9"/>
  <c r="M11" i="9" s="1"/>
  <c r="AT559" i="4"/>
  <c r="AS559" i="4" s="1"/>
  <c r="AU559" i="4"/>
  <c r="AR560" i="4"/>
  <c r="AV559" i="4" l="1"/>
  <c r="N11" i="9"/>
  <c r="O11" i="9" s="1"/>
  <c r="AT560" i="4"/>
  <c r="AS560" i="4" s="1"/>
  <c r="AU560" i="4"/>
  <c r="AR561" i="4"/>
  <c r="AV560" i="4" l="1"/>
  <c r="B18" i="9"/>
  <c r="C18" i="9" s="1"/>
  <c r="AT561" i="4"/>
  <c r="AS561" i="4" s="1"/>
  <c r="AU561" i="4"/>
  <c r="AR562" i="4"/>
  <c r="AV561" i="4" l="1"/>
  <c r="D18" i="9"/>
  <c r="E18" i="9" s="1"/>
  <c r="AT562" i="4"/>
  <c r="AS562" i="4" s="1"/>
  <c r="AU562" i="4"/>
  <c r="AR563" i="4"/>
  <c r="AV562" i="4" l="1"/>
  <c r="F18" i="9"/>
  <c r="G18" i="9" s="1"/>
  <c r="AT563" i="4"/>
  <c r="AS563" i="4" s="1"/>
  <c r="AU563" i="4"/>
  <c r="AR564" i="4"/>
  <c r="AV563" i="4" l="1"/>
  <c r="H18" i="9"/>
  <c r="I18" i="9" s="1"/>
  <c r="AU564" i="4"/>
  <c r="AR565" i="4"/>
  <c r="AT564" i="4"/>
  <c r="AS564" i="4" s="1"/>
  <c r="AV564" i="4" l="1"/>
  <c r="J18" i="9"/>
  <c r="K18" i="9" s="1"/>
  <c r="AT565" i="4"/>
  <c r="AS565" i="4" s="1"/>
  <c r="AU565" i="4"/>
  <c r="AR566" i="4"/>
  <c r="AV565" i="4" l="1"/>
  <c r="L18" i="9"/>
  <c r="M18" i="9" s="1"/>
  <c r="AT566" i="4"/>
  <c r="AS566" i="4" s="1"/>
  <c r="AU566" i="4"/>
  <c r="AR567" i="4"/>
  <c r="AV566" i="4" l="1"/>
  <c r="N18" i="9"/>
  <c r="O18" i="9" s="1"/>
  <c r="AT567" i="4"/>
  <c r="AS567" i="4" s="1"/>
  <c r="AU567" i="4"/>
  <c r="AR568" i="4"/>
  <c r="AV567" i="4" l="1"/>
  <c r="B25" i="9"/>
  <c r="C25" i="9" s="1"/>
  <c r="AT568" i="4"/>
  <c r="AS568" i="4" s="1"/>
  <c r="AU568" i="4"/>
  <c r="AR569" i="4"/>
  <c r="AV568" i="4" l="1"/>
  <c r="D25" i="9"/>
  <c r="E25" i="9" s="1"/>
  <c r="AT569" i="4"/>
  <c r="AS569" i="4" s="1"/>
  <c r="AU569" i="4"/>
  <c r="AR570" i="4"/>
  <c r="AV569" i="4" l="1"/>
  <c r="F25" i="9"/>
  <c r="G25" i="9" s="1"/>
  <c r="AT570" i="4"/>
  <c r="AS570" i="4" s="1"/>
  <c r="AU570" i="4"/>
  <c r="AR571" i="4"/>
  <c r="AV570" i="4" l="1"/>
  <c r="H25" i="9"/>
  <c r="I25" i="9" s="1"/>
  <c r="AT571" i="4"/>
  <c r="AS571" i="4" s="1"/>
  <c r="AU571" i="4"/>
  <c r="AR572" i="4"/>
  <c r="AV571" i="4" l="1"/>
  <c r="J25" i="9"/>
  <c r="K25" i="9" s="1"/>
  <c r="AU572" i="4"/>
  <c r="AR573" i="4"/>
  <c r="AT572" i="4"/>
  <c r="AS572" i="4" s="1"/>
  <c r="AV572" i="4" l="1"/>
  <c r="L25" i="9"/>
  <c r="M25" i="9" s="1"/>
  <c r="AT573" i="4"/>
  <c r="AS573" i="4" s="1"/>
  <c r="AU573" i="4"/>
  <c r="AR574" i="4"/>
  <c r="AV573" i="4" l="1"/>
  <c r="N25" i="9"/>
  <c r="O25" i="9" s="1"/>
  <c r="AT574" i="4"/>
  <c r="AS574" i="4" s="1"/>
  <c r="AR575" i="4"/>
  <c r="AU574" i="4"/>
  <c r="AV574" i="4" l="1"/>
  <c r="B4" i="10"/>
  <c r="B32" i="9"/>
  <c r="C32" i="9" s="1"/>
  <c r="AT575" i="4"/>
  <c r="AS575" i="4" s="1"/>
  <c r="AU575" i="4"/>
  <c r="AR576" i="4"/>
  <c r="AV575" i="4" l="1"/>
  <c r="D4" i="10"/>
  <c r="D32" i="9"/>
  <c r="E32" i="9" s="1"/>
  <c r="AT576" i="4"/>
  <c r="AS576" i="4" s="1"/>
  <c r="AU576" i="4"/>
  <c r="AR577" i="4"/>
  <c r="AV576" i="4" l="1"/>
  <c r="F4" i="10"/>
  <c r="F32" i="9"/>
  <c r="G32" i="9" s="1"/>
  <c r="AU577" i="4"/>
  <c r="AR578" i="4"/>
  <c r="AT577" i="4"/>
  <c r="AS577" i="4" s="1"/>
  <c r="AV577" i="4" l="1"/>
  <c r="H4" i="10"/>
  <c r="H32" i="9"/>
  <c r="I32" i="9" s="1"/>
  <c r="AT578" i="4"/>
  <c r="AS578" i="4" s="1"/>
  <c r="AU578" i="4"/>
  <c r="AR579" i="4"/>
  <c r="AV578" i="4" l="1"/>
  <c r="J4" i="10"/>
  <c r="J32" i="9"/>
  <c r="K32" i="9" s="1"/>
  <c r="AT579" i="4"/>
  <c r="AS579" i="4" s="1"/>
  <c r="AU579" i="4"/>
  <c r="AR580" i="4"/>
  <c r="AV579" i="4" l="1"/>
  <c r="L4" i="10"/>
  <c r="L32" i="9"/>
  <c r="M32" i="9" s="1"/>
  <c r="AU580" i="4"/>
  <c r="AR581" i="4"/>
  <c r="AT580" i="4"/>
  <c r="AS580" i="4" s="1"/>
  <c r="AV580" i="4" l="1"/>
  <c r="N4" i="10"/>
  <c r="O4" i="10" s="1"/>
  <c r="N32" i="9"/>
  <c r="AT581" i="4"/>
  <c r="AS581" i="4" s="1"/>
  <c r="AU581" i="4"/>
  <c r="AR582" i="4"/>
  <c r="AV581" i="4" l="1"/>
  <c r="B11" i="10"/>
  <c r="C11" i="10" s="1"/>
  <c r="B39" i="9"/>
  <c r="AT582" i="4"/>
  <c r="AS582" i="4" s="1"/>
  <c r="AU582" i="4"/>
  <c r="AR583" i="4"/>
  <c r="AV582" i="4" l="1"/>
  <c r="D11" i="10"/>
  <c r="E11" i="10" s="1"/>
  <c r="D39" i="9"/>
  <c r="AT583" i="4"/>
  <c r="AS583" i="4" s="1"/>
  <c r="AU583" i="4"/>
  <c r="AR584" i="4"/>
  <c r="AV583" i="4" l="1"/>
  <c r="F11" i="10"/>
  <c r="G11" i="10" s="1"/>
  <c r="AT584" i="4"/>
  <c r="AS584" i="4" s="1"/>
  <c r="AU584" i="4"/>
  <c r="AR585" i="4"/>
  <c r="AV584" i="4" l="1"/>
  <c r="H11" i="10"/>
  <c r="I11" i="10" s="1"/>
  <c r="AR586" i="4"/>
  <c r="AT585" i="4"/>
  <c r="AS585" i="4" s="1"/>
  <c r="AU585" i="4"/>
  <c r="AV585" i="4" l="1"/>
  <c r="J11" i="10"/>
  <c r="K11" i="10" s="1"/>
  <c r="AT586" i="4"/>
  <c r="AS586" i="4" s="1"/>
  <c r="AU586" i="4"/>
  <c r="AR587" i="4"/>
  <c r="AV586" i="4" l="1"/>
  <c r="L11" i="10"/>
  <c r="M11" i="10" s="1"/>
  <c r="AT587" i="4"/>
  <c r="AS587" i="4" s="1"/>
  <c r="AU587" i="4"/>
  <c r="AR588" i="4"/>
  <c r="AV587" i="4" l="1"/>
  <c r="N11" i="10"/>
  <c r="O11" i="10" s="1"/>
  <c r="AU588" i="4"/>
  <c r="AR589" i="4"/>
  <c r="AT588" i="4"/>
  <c r="AS588" i="4" s="1"/>
  <c r="AV588" i="4" l="1"/>
  <c r="B18" i="10"/>
  <c r="C18" i="10" s="1"/>
  <c r="AT589" i="4"/>
  <c r="AS589" i="4" s="1"/>
  <c r="AU589" i="4"/>
  <c r="AR590" i="4"/>
  <c r="AV589" i="4" l="1"/>
  <c r="D18" i="10"/>
  <c r="E18" i="10" s="1"/>
  <c r="AT590" i="4"/>
  <c r="AS590" i="4" s="1"/>
  <c r="AU590" i="4"/>
  <c r="AR591" i="4"/>
  <c r="AV590" i="4" l="1"/>
  <c r="F18" i="10"/>
  <c r="G18" i="10" s="1"/>
  <c r="AT591" i="4"/>
  <c r="AS591" i="4" s="1"/>
  <c r="AU591" i="4"/>
  <c r="AR592" i="4"/>
  <c r="AV591" i="4" l="1"/>
  <c r="H18" i="10"/>
  <c r="I18" i="10" s="1"/>
  <c r="AT592" i="4"/>
  <c r="AS592" i="4" s="1"/>
  <c r="AU592" i="4"/>
  <c r="AR593" i="4"/>
  <c r="AV592" i="4" l="1"/>
  <c r="J18" i="10"/>
  <c r="K18" i="10" s="1"/>
  <c r="AR594" i="4"/>
  <c r="AT593" i="4"/>
  <c r="AS593" i="4" s="1"/>
  <c r="AU593" i="4"/>
  <c r="AV593" i="4" l="1"/>
  <c r="L18" i="10"/>
  <c r="M18" i="10" s="1"/>
  <c r="AT594" i="4"/>
  <c r="AS594" i="4" s="1"/>
  <c r="AU594" i="4"/>
  <c r="AR595" i="4"/>
  <c r="AV594" i="4" l="1"/>
  <c r="N18" i="10"/>
  <c r="O18" i="10" s="1"/>
  <c r="AT595" i="4"/>
  <c r="AS595" i="4" s="1"/>
  <c r="AU595" i="4"/>
  <c r="AR596" i="4"/>
  <c r="AV595" i="4" l="1"/>
  <c r="B25" i="10"/>
  <c r="C25" i="10" s="1"/>
  <c r="AU596" i="4"/>
  <c r="AR597" i="4"/>
  <c r="AT596" i="4"/>
  <c r="AS596" i="4" s="1"/>
  <c r="AV596" i="4" l="1"/>
  <c r="D25" i="10"/>
  <c r="E25" i="10" s="1"/>
  <c r="AT597" i="4"/>
  <c r="AS597" i="4" s="1"/>
  <c r="AU597" i="4"/>
  <c r="AR598" i="4"/>
  <c r="AV597" i="4" l="1"/>
  <c r="F25" i="10"/>
  <c r="G25" i="10" s="1"/>
  <c r="AT598" i="4"/>
  <c r="AS598" i="4" s="1"/>
  <c r="AU598" i="4"/>
  <c r="AR599" i="4"/>
  <c r="AV598" i="4" l="1"/>
  <c r="H25" i="10"/>
  <c r="I25" i="10" s="1"/>
  <c r="AT599" i="4"/>
  <c r="AS599" i="4" s="1"/>
  <c r="AU599" i="4"/>
  <c r="AR600" i="4"/>
  <c r="AV599" i="4" l="1"/>
  <c r="J25" i="10"/>
  <c r="K25" i="10" s="1"/>
  <c r="AT600" i="4"/>
  <c r="AS600" i="4" s="1"/>
  <c r="AU600" i="4"/>
  <c r="AR601" i="4"/>
  <c r="AV600" i="4" l="1"/>
  <c r="L25" i="10"/>
  <c r="M25" i="10" s="1"/>
  <c r="AT601" i="4"/>
  <c r="AS601" i="4" s="1"/>
  <c r="AU601" i="4"/>
  <c r="AR602" i="4"/>
  <c r="AV601" i="4" l="1"/>
  <c r="N25" i="10"/>
  <c r="O25" i="10" s="1"/>
  <c r="AT602" i="4"/>
  <c r="AS602" i="4" s="1"/>
  <c r="AU602" i="4"/>
  <c r="AR603" i="4"/>
  <c r="AV602" i="4" l="1"/>
  <c r="B32" i="10"/>
  <c r="C32" i="10" s="1"/>
  <c r="AT603" i="4"/>
  <c r="AS603" i="4" s="1"/>
  <c r="AU603" i="4"/>
  <c r="AR604" i="4"/>
  <c r="AV603" i="4" l="1"/>
  <c r="D32" i="10"/>
  <c r="E32" i="10" s="1"/>
  <c r="AU604" i="4"/>
  <c r="AR605" i="4"/>
  <c r="AT604" i="4"/>
  <c r="AS604" i="4" s="1"/>
  <c r="AV604" i="4" l="1"/>
  <c r="F32" i="10"/>
  <c r="G32" i="10" s="1"/>
  <c r="AT605" i="4"/>
  <c r="AS605" i="4" s="1"/>
  <c r="AU605" i="4"/>
  <c r="AR606" i="4"/>
  <c r="AV605" i="4" l="1"/>
  <c r="H32" i="10"/>
  <c r="I32" i="10" s="1"/>
  <c r="AT606" i="4"/>
  <c r="AS606" i="4" s="1"/>
  <c r="AU606" i="4"/>
  <c r="AR607" i="4"/>
  <c r="AV606" i="4" l="1"/>
  <c r="J32" i="10"/>
  <c r="K32" i="10" s="1"/>
  <c r="AT607" i="4"/>
  <c r="AS607" i="4" s="1"/>
  <c r="AU607" i="4"/>
  <c r="AR608" i="4"/>
  <c r="AV607" i="4" l="1"/>
  <c r="L32" i="10"/>
  <c r="M32" i="10" s="1"/>
  <c r="AT608" i="4"/>
  <c r="AS608" i="4" s="1"/>
  <c r="AU608" i="4"/>
  <c r="AR609" i="4"/>
  <c r="AV608" i="4" l="1"/>
  <c r="N32" i="10"/>
  <c r="O32" i="10" s="1"/>
  <c r="AT609" i="4"/>
  <c r="AS609" i="4" s="1"/>
  <c r="AU609" i="4"/>
  <c r="AR610" i="4"/>
  <c r="AV609" i="4" l="1"/>
  <c r="B4" i="11"/>
  <c r="B39" i="10"/>
  <c r="C39" i="10" s="1"/>
  <c r="AT610" i="4"/>
  <c r="AS610" i="4" s="1"/>
  <c r="AU610" i="4"/>
  <c r="AR611" i="4"/>
  <c r="AV610" i="4" l="1"/>
  <c r="D4" i="11"/>
  <c r="D39" i="10"/>
  <c r="E39" i="10" s="1"/>
  <c r="AT611" i="4"/>
  <c r="AS611" i="4" s="1"/>
  <c r="AU611" i="4"/>
  <c r="AR612" i="4"/>
  <c r="AV611" i="4" l="1"/>
  <c r="F4" i="11"/>
  <c r="G4" i="11" s="1"/>
  <c r="AU612" i="4"/>
  <c r="AR613" i="4"/>
  <c r="AT612" i="4"/>
  <c r="AS612" i="4" s="1"/>
  <c r="AV612" i="4" l="1"/>
  <c r="H4" i="11"/>
  <c r="I4" i="11" s="1"/>
  <c r="AT613" i="4"/>
  <c r="AS613" i="4" s="1"/>
  <c r="AU613" i="4"/>
  <c r="AR614" i="4"/>
  <c r="AV613" i="4" l="1"/>
  <c r="J4" i="11"/>
  <c r="K4" i="11" s="1"/>
  <c r="AT614" i="4"/>
  <c r="AS614" i="4" s="1"/>
  <c r="AR615" i="4"/>
  <c r="AU614" i="4"/>
  <c r="AV614" i="4" l="1"/>
  <c r="L4" i="11"/>
  <c r="M4" i="11" s="1"/>
  <c r="AT615" i="4"/>
  <c r="AS615" i="4" s="1"/>
  <c r="AU615" i="4"/>
  <c r="AR616" i="4"/>
  <c r="AV615" i="4" l="1"/>
  <c r="N4" i="11"/>
  <c r="O4" i="11" s="1"/>
  <c r="AT616" i="4"/>
  <c r="AS616" i="4" s="1"/>
  <c r="AU616" i="4"/>
  <c r="AR617" i="4"/>
  <c r="AV616" i="4" l="1"/>
  <c r="B11" i="11"/>
  <c r="C11" i="11" s="1"/>
  <c r="AU617" i="4"/>
  <c r="AR618" i="4"/>
  <c r="AT617" i="4"/>
  <c r="AS617" i="4" s="1"/>
  <c r="AV617" i="4" l="1"/>
  <c r="D11" i="11"/>
  <c r="E11" i="11" s="1"/>
  <c r="AT618" i="4"/>
  <c r="AS618" i="4" s="1"/>
  <c r="AU618" i="4"/>
  <c r="AR619" i="4"/>
  <c r="AV618" i="4" l="1"/>
  <c r="F11" i="11"/>
  <c r="G11" i="11" s="1"/>
  <c r="AT619" i="4"/>
  <c r="AS619" i="4" s="1"/>
  <c r="AU619" i="4"/>
  <c r="AR620" i="4"/>
  <c r="AV619" i="4" l="1"/>
  <c r="H11" i="11"/>
  <c r="I11" i="11" s="1"/>
  <c r="AU620" i="4"/>
  <c r="AR621" i="4"/>
  <c r="AT620" i="4"/>
  <c r="AS620" i="4" s="1"/>
  <c r="AV620" i="4" l="1"/>
  <c r="J11" i="11"/>
  <c r="K11" i="11" s="1"/>
  <c r="AT621" i="4"/>
  <c r="AS621" i="4" s="1"/>
  <c r="AU621" i="4"/>
  <c r="AR622" i="4"/>
  <c r="AV621" i="4" l="1"/>
  <c r="L11" i="11"/>
  <c r="M11" i="11" s="1"/>
  <c r="AT622" i="4"/>
  <c r="AS622" i="4" s="1"/>
  <c r="AR623" i="4"/>
  <c r="AU622" i="4"/>
  <c r="AV622" i="4" l="1"/>
  <c r="N11" i="11"/>
  <c r="O11" i="11" s="1"/>
  <c r="AT623" i="4"/>
  <c r="AS623" i="4" s="1"/>
  <c r="AU623" i="4"/>
  <c r="AR624" i="4"/>
  <c r="AV623" i="4" l="1"/>
  <c r="B18" i="11"/>
  <c r="C18" i="11" s="1"/>
  <c r="AT624" i="4"/>
  <c r="AS624" i="4" s="1"/>
  <c r="AU624" i="4"/>
  <c r="AR625" i="4"/>
  <c r="AV624" i="4" l="1"/>
  <c r="D18" i="11"/>
  <c r="E18" i="11" s="1"/>
  <c r="AT625" i="4"/>
  <c r="AS625" i="4" s="1"/>
  <c r="AU625" i="4"/>
  <c r="AR626" i="4"/>
  <c r="AV625" i="4" l="1"/>
  <c r="F18" i="11"/>
  <c r="G18" i="11" s="1"/>
  <c r="AT626" i="4"/>
  <c r="AS626" i="4" s="1"/>
  <c r="AU626" i="4"/>
  <c r="AR627" i="4"/>
  <c r="AV626" i="4" l="1"/>
  <c r="H18" i="11"/>
  <c r="I18" i="11" s="1"/>
  <c r="AT627" i="4"/>
  <c r="AS627" i="4" s="1"/>
  <c r="AU627" i="4"/>
  <c r="AR628" i="4"/>
  <c r="AV627" i="4" l="1"/>
  <c r="J18" i="11"/>
  <c r="K18" i="11" s="1"/>
  <c r="AU628" i="4"/>
  <c r="AR629" i="4"/>
  <c r="AT628" i="4"/>
  <c r="AS628" i="4" s="1"/>
  <c r="AV628" i="4" l="1"/>
  <c r="L18" i="11"/>
  <c r="M18" i="11" s="1"/>
  <c r="AT629" i="4"/>
  <c r="AS629" i="4" s="1"/>
  <c r="AU629" i="4"/>
  <c r="AR630" i="4"/>
  <c r="AV629" i="4" l="1"/>
  <c r="N18" i="11"/>
  <c r="O18" i="11" s="1"/>
  <c r="AR631" i="4"/>
  <c r="AT630" i="4"/>
  <c r="AS630" i="4" s="1"/>
  <c r="AU630" i="4"/>
  <c r="AV630" i="4" l="1"/>
  <c r="B25" i="11"/>
  <c r="C25" i="11" s="1"/>
  <c r="AT631" i="4"/>
  <c r="AS631" i="4" s="1"/>
  <c r="AU631" i="4"/>
  <c r="AR632" i="4"/>
  <c r="AV631" i="4" l="1"/>
  <c r="D25" i="11"/>
  <c r="E25" i="11" s="1"/>
  <c r="AT632" i="4"/>
  <c r="AS632" i="4" s="1"/>
  <c r="AU632" i="4"/>
  <c r="AR633" i="4"/>
  <c r="AV632" i="4" l="1"/>
  <c r="F25" i="11"/>
  <c r="G25" i="11" s="1"/>
  <c r="AR634" i="4"/>
  <c r="AT633" i="4"/>
  <c r="AS633" i="4" s="1"/>
  <c r="AU633" i="4"/>
  <c r="AV633" i="4" l="1"/>
  <c r="H25" i="11"/>
  <c r="I25" i="11" s="1"/>
  <c r="AU634" i="4"/>
  <c r="AR635" i="4"/>
  <c r="AT634" i="4"/>
  <c r="AS634" i="4" s="1"/>
  <c r="AV634" i="4" l="1"/>
  <c r="J25" i="11"/>
  <c r="K25" i="11" s="1"/>
  <c r="AT635" i="4"/>
  <c r="AS635" i="4" s="1"/>
  <c r="AR636" i="4"/>
  <c r="AU635" i="4"/>
  <c r="AV635" i="4" l="1"/>
  <c r="L25" i="11"/>
  <c r="M25" i="11" s="1"/>
  <c r="AU636" i="4"/>
  <c r="AR637" i="4"/>
  <c r="AT636" i="4"/>
  <c r="AS636" i="4" s="1"/>
  <c r="AV636" i="4" l="1"/>
  <c r="N25" i="11"/>
  <c r="O25" i="11" s="1"/>
  <c r="AT637" i="4"/>
  <c r="AS637" i="4" s="1"/>
  <c r="AU637" i="4"/>
  <c r="AR638" i="4"/>
  <c r="AV637" i="4" l="1"/>
  <c r="B4" i="12"/>
  <c r="B32" i="11"/>
  <c r="C32" i="11" s="1"/>
  <c r="AT638" i="4"/>
  <c r="AS638" i="4" s="1"/>
  <c r="AU638" i="4"/>
  <c r="AR639" i="4"/>
  <c r="AV638" i="4" l="1"/>
  <c r="D4" i="12"/>
  <c r="D32" i="11"/>
  <c r="E32" i="11" s="1"/>
  <c r="AT639" i="4"/>
  <c r="AS639" i="4" s="1"/>
  <c r="AU639" i="4"/>
  <c r="AR640" i="4"/>
  <c r="AV639" i="4" l="1"/>
  <c r="F4" i="12"/>
  <c r="F32" i="11"/>
  <c r="G32" i="11" s="1"/>
  <c r="AU640" i="4"/>
  <c r="AR641" i="4"/>
  <c r="AT640" i="4"/>
  <c r="AS640" i="4" s="1"/>
  <c r="AV640" i="4" l="1"/>
  <c r="H4" i="12"/>
  <c r="H32" i="11"/>
  <c r="I32" i="11" s="1"/>
  <c r="AR642" i="4"/>
  <c r="AT641" i="4"/>
  <c r="AS641" i="4" s="1"/>
  <c r="AU641" i="4"/>
  <c r="AV641" i="4" l="1"/>
  <c r="J4" i="12"/>
  <c r="K4" i="12" s="1"/>
  <c r="J32" i="11"/>
  <c r="AU642" i="4"/>
  <c r="AR643" i="4"/>
  <c r="AT642" i="4"/>
  <c r="AS642" i="4" s="1"/>
  <c r="AV642" i="4" l="1"/>
  <c r="L4" i="12"/>
  <c r="M4" i="12" s="1"/>
  <c r="L32" i="11"/>
  <c r="AT643" i="4"/>
  <c r="AS643" i="4" s="1"/>
  <c r="AR644" i="4"/>
  <c r="AU643" i="4"/>
  <c r="AV643" i="4" l="1"/>
  <c r="N4" i="12"/>
  <c r="O4" i="12" s="1"/>
  <c r="N32" i="11"/>
  <c r="AT644" i="4"/>
  <c r="AS644" i="4" s="1"/>
  <c r="AU644" i="4"/>
  <c r="AR645" i="4"/>
  <c r="AV644" i="4" l="1"/>
  <c r="B11" i="12"/>
  <c r="C11" i="12" s="1"/>
  <c r="B39" i="11"/>
  <c r="AT645" i="4"/>
  <c r="AS645" i="4" s="1"/>
  <c r="AU645" i="4"/>
  <c r="AR646" i="4"/>
  <c r="AV645" i="4" l="1"/>
  <c r="D11" i="12"/>
  <c r="E11" i="12" s="1"/>
  <c r="D39" i="11"/>
  <c r="AU646" i="4"/>
  <c r="AR647" i="4"/>
  <c r="AT646" i="4"/>
  <c r="AS646" i="4" s="1"/>
  <c r="AV646" i="4" l="1"/>
  <c r="F11" i="12"/>
  <c r="G11" i="12" s="1"/>
  <c r="AT647" i="4"/>
  <c r="AS647" i="4" s="1"/>
  <c r="AU647" i="4"/>
  <c r="AR648" i="4"/>
  <c r="AV647" i="4" l="1"/>
  <c r="H11" i="12"/>
  <c r="I11" i="12" s="1"/>
  <c r="AT648" i="4"/>
  <c r="AS648" i="4" s="1"/>
  <c r="AU648" i="4"/>
  <c r="AR649" i="4"/>
  <c r="AV648" i="4" l="1"/>
  <c r="J11" i="12"/>
  <c r="K11" i="12" s="1"/>
  <c r="AU649" i="4"/>
  <c r="AR650" i="4"/>
  <c r="AT649" i="4"/>
  <c r="AS649" i="4" s="1"/>
  <c r="AV649" i="4" l="1"/>
  <c r="L11" i="12"/>
  <c r="M11" i="12" s="1"/>
  <c r="AT650" i="4"/>
  <c r="AS650" i="4" s="1"/>
  <c r="AU650" i="4"/>
  <c r="AR651" i="4"/>
  <c r="AV650" i="4" l="1"/>
  <c r="N11" i="12"/>
  <c r="O11" i="12" s="1"/>
  <c r="AT651" i="4"/>
  <c r="AS651" i="4" s="1"/>
  <c r="AU651" i="4"/>
  <c r="AR652" i="4"/>
  <c r="AV651" i="4" l="1"/>
  <c r="B18" i="12"/>
  <c r="C18" i="12" s="1"/>
  <c r="AT652" i="4"/>
  <c r="AS652" i="4" s="1"/>
  <c r="AU652" i="4"/>
  <c r="AR653" i="4"/>
  <c r="AV652" i="4" l="1"/>
  <c r="D18" i="12"/>
  <c r="E18" i="12" s="1"/>
  <c r="AT653" i="4"/>
  <c r="AS653" i="4" s="1"/>
  <c r="AU653" i="4"/>
  <c r="AR654" i="4"/>
  <c r="AV653" i="4" l="1"/>
  <c r="F18" i="12"/>
  <c r="G18" i="12" s="1"/>
  <c r="AT654" i="4"/>
  <c r="AS654" i="4" s="1"/>
  <c r="AU654" i="4"/>
  <c r="AR655" i="4"/>
  <c r="AV654" i="4" l="1"/>
  <c r="H18" i="12"/>
  <c r="I18" i="12" s="1"/>
  <c r="AT655" i="4"/>
  <c r="AS655" i="4" s="1"/>
  <c r="AU655" i="4"/>
  <c r="AR656" i="4"/>
  <c r="AV655" i="4" l="1"/>
  <c r="J18" i="12"/>
  <c r="K18" i="12" s="1"/>
  <c r="AT656" i="4"/>
  <c r="AS656" i="4" s="1"/>
  <c r="AU656" i="4"/>
  <c r="AR657" i="4"/>
  <c r="AV656" i="4" l="1"/>
  <c r="L18" i="12"/>
  <c r="M18" i="12" s="1"/>
  <c r="AU657" i="4"/>
  <c r="AR658" i="4"/>
  <c r="AT657" i="4"/>
  <c r="AS657" i="4" s="1"/>
  <c r="AV657" i="4" l="1"/>
  <c r="N18" i="12"/>
  <c r="O18" i="12" s="1"/>
  <c r="AT658" i="4"/>
  <c r="AS658" i="4" s="1"/>
  <c r="AU658" i="4"/>
  <c r="AR659" i="4"/>
  <c r="AV658" i="4" l="1"/>
  <c r="B25" i="12"/>
  <c r="C25" i="12" s="1"/>
  <c r="AT659" i="4"/>
  <c r="AS659" i="4" s="1"/>
  <c r="AR660" i="4"/>
  <c r="AU659" i="4"/>
  <c r="AV659" i="4" l="1"/>
  <c r="D25" i="12"/>
  <c r="E25" i="12" s="1"/>
  <c r="AT660" i="4"/>
  <c r="AS660" i="4" s="1"/>
  <c r="AU660" i="4"/>
  <c r="AR661" i="4"/>
  <c r="AV660" i="4" l="1"/>
  <c r="F25" i="12"/>
  <c r="G25" i="12" s="1"/>
  <c r="AT661" i="4"/>
  <c r="AS661" i="4" s="1"/>
  <c r="AU661" i="4"/>
  <c r="AR662" i="4"/>
  <c r="AV661" i="4" l="1"/>
  <c r="H25" i="12"/>
  <c r="I25" i="12" s="1"/>
  <c r="AU662" i="4"/>
  <c r="AR663" i="4"/>
  <c r="AT662" i="4"/>
  <c r="AS662" i="4" s="1"/>
  <c r="AV662" i="4" l="1"/>
  <c r="J25" i="12"/>
  <c r="K25" i="12" s="1"/>
  <c r="AT663" i="4"/>
  <c r="AS663" i="4" s="1"/>
  <c r="AU663" i="4"/>
  <c r="AR664" i="4"/>
  <c r="AV663" i="4" l="1"/>
  <c r="L25" i="12"/>
  <c r="M25" i="12" s="1"/>
  <c r="AT664" i="4"/>
  <c r="AS664" i="4" s="1"/>
  <c r="AU664" i="4"/>
  <c r="AR665" i="4"/>
  <c r="AV664" i="4" l="1"/>
  <c r="N25" i="12"/>
  <c r="O25" i="12" s="1"/>
  <c r="AU665" i="4"/>
  <c r="AR666" i="4"/>
  <c r="AT665" i="4"/>
  <c r="AS665" i="4" s="1"/>
  <c r="AV665" i="4" l="1"/>
  <c r="B32" i="12"/>
  <c r="C32" i="12" s="1"/>
  <c r="AT666" i="4"/>
  <c r="AS666" i="4" s="1"/>
  <c r="AU666" i="4"/>
  <c r="AR667" i="4"/>
  <c r="AV666" i="4" l="1"/>
  <c r="D32" i="12"/>
  <c r="E32" i="12" s="1"/>
  <c r="AT667" i="4"/>
  <c r="AS667" i="4" s="1"/>
  <c r="AU667" i="4"/>
  <c r="AR668" i="4"/>
  <c r="AV667" i="4" l="1"/>
  <c r="F32" i="12"/>
  <c r="G32" i="12" s="1"/>
  <c r="AT668" i="4"/>
  <c r="AS668" i="4" s="1"/>
  <c r="AU668" i="4"/>
  <c r="AR669" i="4"/>
  <c r="AV668" i="4" l="1"/>
  <c r="H32" i="12"/>
  <c r="I32" i="12" s="1"/>
  <c r="AT669" i="4"/>
  <c r="AS669" i="4" s="1"/>
  <c r="AU669" i="4"/>
  <c r="AR670" i="4"/>
  <c r="AV669" i="4" l="1"/>
  <c r="J32" i="12"/>
  <c r="K32" i="12" s="1"/>
  <c r="AR671" i="4"/>
  <c r="AT670" i="4"/>
  <c r="AS670" i="4" s="1"/>
  <c r="AU670" i="4"/>
  <c r="AV670" i="4" l="1"/>
  <c r="L32" i="12"/>
  <c r="M32" i="12" s="1"/>
  <c r="AT671" i="4"/>
  <c r="AS671" i="4" s="1"/>
  <c r="AU671" i="4"/>
  <c r="AR672" i="4"/>
  <c r="AV671" i="4" l="1"/>
  <c r="N32" i="12"/>
  <c r="O32" i="12" s="1"/>
  <c r="AT672" i="4"/>
  <c r="AS672" i="4" s="1"/>
  <c r="AU672" i="4"/>
  <c r="AR673" i="4"/>
  <c r="AV672" i="4" l="1"/>
  <c r="B4" i="13"/>
  <c r="C4" i="13" s="1"/>
  <c r="B39" i="12"/>
  <c r="AU673" i="4"/>
  <c r="AR674" i="4"/>
  <c r="AT673" i="4"/>
  <c r="AS673" i="4" s="1"/>
  <c r="AV673" i="4" l="1"/>
  <c r="D4" i="13"/>
  <c r="E4" i="13" s="1"/>
  <c r="D39" i="12"/>
  <c r="AT674" i="4"/>
  <c r="AS674" i="4" s="1"/>
  <c r="AU674" i="4"/>
  <c r="AR675" i="4"/>
  <c r="AV674" i="4" l="1"/>
  <c r="F4" i="13"/>
  <c r="G4" i="13" s="1"/>
  <c r="AT675" i="4"/>
  <c r="AS675" i="4" s="1"/>
  <c r="AU675" i="4"/>
  <c r="AR676" i="4"/>
  <c r="AV675" i="4" l="1"/>
  <c r="H4" i="13"/>
  <c r="I4" i="13" s="1"/>
  <c r="AT676" i="4"/>
  <c r="AS676" i="4" s="1"/>
  <c r="AU676" i="4"/>
  <c r="AR677" i="4"/>
  <c r="AV676" i="4" l="1"/>
  <c r="J4" i="13"/>
  <c r="K4" i="13" s="1"/>
  <c r="AT677" i="4"/>
  <c r="AS677" i="4" s="1"/>
  <c r="AU677" i="4"/>
  <c r="AR678" i="4"/>
  <c r="AV677" i="4" l="1"/>
  <c r="L4" i="13"/>
  <c r="M4" i="13" s="1"/>
  <c r="AT678" i="4"/>
  <c r="AS678" i="4" s="1"/>
  <c r="AU678" i="4"/>
  <c r="AR679" i="4"/>
  <c r="AV678" i="4" l="1"/>
  <c r="N4" i="13"/>
  <c r="O4" i="13" s="1"/>
  <c r="AT679" i="4"/>
  <c r="AS679" i="4" s="1"/>
  <c r="AU679" i="4"/>
  <c r="AR680" i="4"/>
  <c r="AV679" i="4" l="1"/>
  <c r="B11" i="13"/>
  <c r="C11" i="13" s="1"/>
  <c r="AT680" i="4"/>
  <c r="AS680" i="4" s="1"/>
  <c r="AU680" i="4"/>
  <c r="AR681" i="4"/>
  <c r="AV680" i="4" l="1"/>
  <c r="D11" i="13"/>
  <c r="E11" i="13" s="1"/>
  <c r="AU681" i="4"/>
  <c r="AR682" i="4"/>
  <c r="AT681" i="4"/>
  <c r="AS681" i="4" s="1"/>
  <c r="AV681" i="4" l="1"/>
  <c r="F11" i="13"/>
  <c r="G11" i="13" s="1"/>
  <c r="AT682" i="4"/>
  <c r="AS682" i="4" s="1"/>
  <c r="AU682" i="4"/>
  <c r="AR683" i="4"/>
  <c r="AV682" i="4" l="1"/>
  <c r="H11" i="13"/>
  <c r="I11" i="13" s="1"/>
  <c r="AT683" i="4"/>
  <c r="AS683" i="4" s="1"/>
  <c r="AU683" i="4"/>
  <c r="AR684" i="4"/>
  <c r="AV683" i="4" l="1"/>
  <c r="J11" i="13"/>
  <c r="K11" i="13" s="1"/>
  <c r="AT684" i="4"/>
  <c r="AS684" i="4" s="1"/>
  <c r="AU684" i="4"/>
  <c r="AR685" i="4"/>
  <c r="AV684" i="4" l="1"/>
  <c r="L11" i="13"/>
  <c r="M11" i="13" s="1"/>
  <c r="AT685" i="4"/>
  <c r="AS685" i="4" s="1"/>
  <c r="AU685" i="4"/>
  <c r="AR686" i="4"/>
  <c r="AV685" i="4" l="1"/>
  <c r="N11" i="13"/>
  <c r="O11" i="13" s="1"/>
  <c r="AT686" i="4"/>
  <c r="AS686" i="4" s="1"/>
  <c r="AU686" i="4"/>
  <c r="AR687" i="4"/>
  <c r="AV686" i="4" l="1"/>
  <c r="B18" i="13"/>
  <c r="C18" i="13" s="1"/>
  <c r="AT687" i="4"/>
  <c r="AS687" i="4" s="1"/>
  <c r="AU687" i="4"/>
  <c r="AR688" i="4"/>
  <c r="AV687" i="4" l="1"/>
  <c r="D18" i="13"/>
  <c r="E18" i="13" s="1"/>
  <c r="AT688" i="4"/>
  <c r="AS688" i="4" s="1"/>
  <c r="AU688" i="4"/>
  <c r="AR689" i="4"/>
  <c r="AV688" i="4" l="1"/>
  <c r="F18" i="13"/>
  <c r="G18" i="13" s="1"/>
  <c r="AU689" i="4"/>
  <c r="AR690" i="4"/>
  <c r="AT689" i="4"/>
  <c r="AS689" i="4" s="1"/>
  <c r="AV689" i="4" l="1"/>
  <c r="H18" i="13"/>
  <c r="I18" i="13" s="1"/>
  <c r="AT690" i="4"/>
  <c r="AS690" i="4" s="1"/>
  <c r="AU690" i="4"/>
  <c r="AR691" i="4"/>
  <c r="AV690" i="4" l="1"/>
  <c r="J18" i="13"/>
  <c r="K18" i="13" s="1"/>
  <c r="AT691" i="4"/>
  <c r="AS691" i="4" s="1"/>
  <c r="AU691" i="4"/>
  <c r="AR692" i="4"/>
  <c r="AV691" i="4" l="1"/>
  <c r="L18" i="13"/>
  <c r="M18" i="13" s="1"/>
  <c r="AT692" i="4"/>
  <c r="AS692" i="4" s="1"/>
  <c r="AU692" i="4"/>
  <c r="AR693" i="4"/>
  <c r="AV692" i="4" l="1"/>
  <c r="N18" i="13"/>
  <c r="O18" i="13" s="1"/>
  <c r="AT693" i="4"/>
  <c r="AS693" i="4" s="1"/>
  <c r="AU693" i="4"/>
  <c r="AR694" i="4"/>
  <c r="AV693" i="4" l="1"/>
  <c r="B25" i="13"/>
  <c r="C25" i="13" s="1"/>
  <c r="AT694" i="4"/>
  <c r="AS694" i="4" s="1"/>
  <c r="AU694" i="4"/>
  <c r="AR695" i="4"/>
  <c r="AV694" i="4" l="1"/>
  <c r="D25" i="13"/>
  <c r="E25" i="13" s="1"/>
  <c r="AT695" i="4"/>
  <c r="AS695" i="4" s="1"/>
  <c r="AU695" i="4"/>
  <c r="AR696" i="4"/>
  <c r="AV695" i="4" l="1"/>
  <c r="F25" i="13"/>
  <c r="G25" i="13" s="1"/>
  <c r="AT696" i="4"/>
  <c r="AS696" i="4" s="1"/>
  <c r="AU696" i="4"/>
  <c r="AR697" i="4"/>
  <c r="AV696" i="4" l="1"/>
  <c r="H25" i="13"/>
  <c r="I25" i="13" s="1"/>
  <c r="AU697" i="4"/>
  <c r="AR698" i="4"/>
  <c r="AT697" i="4"/>
  <c r="AS697" i="4" s="1"/>
  <c r="AV697" i="4" l="1"/>
  <c r="J25" i="13"/>
  <c r="K25" i="13" s="1"/>
  <c r="AT698" i="4"/>
  <c r="AS698" i="4" s="1"/>
  <c r="AU698" i="4"/>
  <c r="AR699" i="4"/>
  <c r="AV698" i="4" l="1"/>
  <c r="L25" i="13"/>
  <c r="M25" i="13" s="1"/>
  <c r="AT699" i="4"/>
  <c r="AS699" i="4" s="1"/>
  <c r="AR700" i="4"/>
  <c r="AU699" i="4"/>
  <c r="AV699" i="4" l="1"/>
  <c r="N25" i="13"/>
  <c r="O25" i="13" s="1"/>
  <c r="AT700" i="4"/>
  <c r="AS700" i="4" s="1"/>
  <c r="AU700" i="4"/>
  <c r="AR701" i="4"/>
  <c r="AV700" i="4" l="1"/>
  <c r="B4" i="14"/>
  <c r="B32" i="13"/>
  <c r="C32" i="13" s="1"/>
  <c r="AT701" i="4"/>
  <c r="AS701" i="4" s="1"/>
  <c r="AU701" i="4"/>
  <c r="AR702" i="4"/>
  <c r="AV701" i="4" l="1"/>
  <c r="D4" i="14"/>
  <c r="D32" i="13"/>
  <c r="E32" i="13" s="1"/>
  <c r="AR703" i="4"/>
  <c r="AT702" i="4"/>
  <c r="AS702" i="4" s="1"/>
  <c r="AU702" i="4"/>
  <c r="AV702" i="4" l="1"/>
  <c r="F4" i="14"/>
  <c r="G4" i="14" s="1"/>
  <c r="F32" i="13"/>
  <c r="AT703" i="4"/>
  <c r="AS703" i="4" s="1"/>
  <c r="AU703" i="4"/>
  <c r="AR704" i="4"/>
  <c r="AV703" i="4" l="1"/>
  <c r="H4" i="14"/>
  <c r="I4" i="14" s="1"/>
  <c r="H32" i="13"/>
  <c r="AT704" i="4"/>
  <c r="AS704" i="4" s="1"/>
  <c r="AU704" i="4"/>
  <c r="AR705" i="4"/>
  <c r="AV704" i="4" l="1"/>
  <c r="J4" i="14"/>
  <c r="K4" i="14" s="1"/>
  <c r="J32" i="13"/>
  <c r="AU705" i="4"/>
  <c r="AR706" i="4"/>
  <c r="AT705" i="4"/>
  <c r="AS705" i="4" s="1"/>
  <c r="AV705" i="4" l="1"/>
  <c r="L4" i="14"/>
  <c r="M4" i="14" s="1"/>
  <c r="L32" i="13"/>
  <c r="AT706" i="4"/>
  <c r="AS706" i="4" s="1"/>
  <c r="AU706" i="4"/>
  <c r="AR707" i="4"/>
  <c r="AV706" i="4" l="1"/>
  <c r="N4" i="14"/>
  <c r="O4" i="14" s="1"/>
  <c r="N32" i="13"/>
  <c r="AT707" i="4"/>
  <c r="AS707" i="4" s="1"/>
  <c r="AU707" i="4"/>
  <c r="AR708" i="4"/>
  <c r="AV707" i="4" l="1"/>
  <c r="B11" i="14"/>
  <c r="C11" i="14" s="1"/>
  <c r="B39" i="13"/>
  <c r="AU708" i="4"/>
  <c r="AR709" i="4"/>
  <c r="AT708" i="4"/>
  <c r="AS708" i="4" s="1"/>
  <c r="AV708" i="4" l="1"/>
  <c r="D11" i="14"/>
  <c r="E11" i="14" s="1"/>
  <c r="D39" i="13"/>
  <c r="AT709" i="4"/>
  <c r="AS709" i="4" s="1"/>
  <c r="AU709" i="4"/>
  <c r="AR710" i="4"/>
  <c r="AV709" i="4" l="1"/>
  <c r="F11" i="14"/>
  <c r="G11" i="14" s="1"/>
  <c r="AU710" i="4"/>
  <c r="AR711" i="4"/>
  <c r="AT710" i="4"/>
  <c r="AS710" i="4" s="1"/>
  <c r="AV710" i="4" l="1"/>
  <c r="H11" i="14"/>
  <c r="I11" i="14" s="1"/>
  <c r="AT711" i="4"/>
  <c r="AS711" i="4" s="1"/>
  <c r="AU711" i="4"/>
  <c r="AR712" i="4"/>
  <c r="AV711" i="4" l="1"/>
  <c r="J11" i="14"/>
  <c r="K11" i="14" s="1"/>
  <c r="AT712" i="4"/>
  <c r="AS712" i="4" s="1"/>
  <c r="AU712" i="4"/>
  <c r="AR713" i="4"/>
  <c r="AV712" i="4" l="1"/>
  <c r="L11" i="14"/>
  <c r="M11" i="14" s="1"/>
  <c r="AR714" i="4"/>
  <c r="AT713" i="4"/>
  <c r="AS713" i="4" s="1"/>
  <c r="AU713" i="4"/>
  <c r="AV713" i="4" l="1"/>
  <c r="N11" i="14"/>
  <c r="O11" i="14" s="1"/>
  <c r="AT714" i="4"/>
  <c r="AS714" i="4" s="1"/>
  <c r="AU714" i="4"/>
  <c r="AR715" i="4"/>
  <c r="AV714" i="4" l="1"/>
  <c r="B18" i="14"/>
  <c r="C18" i="14" s="1"/>
  <c r="AT715" i="4"/>
  <c r="AS715" i="4" s="1"/>
  <c r="AR716" i="4"/>
  <c r="AU715" i="4"/>
  <c r="AV715" i="4" l="1"/>
  <c r="D18" i="14"/>
  <c r="E18" i="14" s="1"/>
  <c r="AU716" i="4"/>
  <c r="AR717" i="4"/>
  <c r="AT716" i="4"/>
  <c r="AS716" i="4" s="1"/>
  <c r="AV716" i="4" l="1"/>
  <c r="F18" i="14"/>
  <c r="G18" i="14" s="1"/>
  <c r="AT717" i="4"/>
  <c r="AS717" i="4" s="1"/>
  <c r="AU717" i="4"/>
  <c r="AR718" i="4"/>
  <c r="AV717" i="4" l="1"/>
  <c r="H18" i="14"/>
  <c r="I18" i="14" s="1"/>
  <c r="AT718" i="4"/>
  <c r="AS718" i="4" s="1"/>
  <c r="AU718" i="4"/>
  <c r="AR719" i="4"/>
  <c r="AV718" i="4" l="1"/>
  <c r="J18" i="14"/>
  <c r="K18" i="14" s="1"/>
  <c r="AT719" i="4"/>
  <c r="AS719" i="4" s="1"/>
  <c r="AU719" i="4"/>
  <c r="AR720" i="4"/>
  <c r="AV719" i="4" l="1"/>
  <c r="L18" i="14"/>
  <c r="M18" i="14" s="1"/>
  <c r="AT720" i="4"/>
  <c r="AS720" i="4" s="1"/>
  <c r="AU720" i="4"/>
  <c r="AR721" i="4"/>
  <c r="AV720" i="4" l="1"/>
  <c r="N18" i="14"/>
  <c r="O18" i="14" s="1"/>
  <c r="AR722" i="4"/>
  <c r="AT721" i="4"/>
  <c r="AS721" i="4" s="1"/>
  <c r="AU721" i="4"/>
  <c r="AV721" i="4" l="1"/>
  <c r="B25" i="14"/>
  <c r="C25" i="14" s="1"/>
  <c r="AT722" i="4"/>
  <c r="AS722" i="4" s="1"/>
  <c r="AU722" i="4"/>
  <c r="AR723" i="4"/>
  <c r="AV722" i="4" l="1"/>
  <c r="D25" i="14"/>
  <c r="E25" i="14" s="1"/>
  <c r="AT723" i="4"/>
  <c r="AS723" i="4" s="1"/>
  <c r="AR724" i="4"/>
  <c r="AU723" i="4"/>
  <c r="AV723" i="4" l="1"/>
  <c r="F25" i="14"/>
  <c r="G25" i="14" s="1"/>
  <c r="AU724" i="4"/>
  <c r="AR725" i="4"/>
  <c r="AT724" i="4"/>
  <c r="AS724" i="4" s="1"/>
  <c r="AV724" i="4" l="1"/>
  <c r="H25" i="14"/>
  <c r="I25" i="14" s="1"/>
  <c r="AT725" i="4"/>
  <c r="AS725" i="4" s="1"/>
  <c r="AU725" i="4"/>
  <c r="AR726" i="4"/>
  <c r="AV725" i="4" l="1"/>
  <c r="J25" i="14"/>
  <c r="K25" i="14" s="1"/>
  <c r="AT726" i="4"/>
  <c r="AS726" i="4" s="1"/>
  <c r="AU726" i="4"/>
  <c r="AR727" i="4"/>
  <c r="AV726" i="4" l="1"/>
  <c r="L25" i="14"/>
  <c r="M25" i="14" s="1"/>
  <c r="AT727" i="4"/>
  <c r="AS727" i="4" s="1"/>
  <c r="AU727" i="4"/>
  <c r="AR728" i="4"/>
  <c r="AV727" i="4" l="1"/>
  <c r="N25" i="14"/>
  <c r="O25" i="14" s="1"/>
  <c r="AT728" i="4"/>
  <c r="AS728" i="4" s="1"/>
  <c r="AU728" i="4"/>
  <c r="AR729" i="4"/>
  <c r="AV728" i="4" l="1"/>
  <c r="B4" i="15"/>
  <c r="B32" i="14"/>
  <c r="C32" i="14" s="1"/>
  <c r="AU729" i="4"/>
  <c r="AR730" i="4"/>
  <c r="AT729" i="4"/>
  <c r="AS729" i="4" s="1"/>
  <c r="AV729" i="4" l="1"/>
  <c r="D4" i="15"/>
  <c r="D32" i="14"/>
  <c r="E32" i="14" s="1"/>
  <c r="AT730" i="4"/>
  <c r="AS730" i="4" s="1"/>
  <c r="AU730" i="4"/>
  <c r="AR731" i="4"/>
  <c r="AV730" i="4" l="1"/>
  <c r="F4" i="15"/>
  <c r="F32" i="14"/>
  <c r="G32" i="14" s="1"/>
  <c r="AT731" i="4"/>
  <c r="AS731" i="4" s="1"/>
  <c r="AR732" i="4"/>
  <c r="AU731" i="4"/>
  <c r="AV731" i="4" l="1"/>
  <c r="H4" i="15"/>
  <c r="I4" i="15" s="1"/>
  <c r="H32" i="14"/>
  <c r="I32" i="14" s="1"/>
  <c r="AU732" i="4"/>
  <c r="AR733" i="4"/>
  <c r="AT732" i="4"/>
  <c r="AS732" i="4" s="1"/>
  <c r="AV732" i="4" l="1"/>
  <c r="J4" i="15"/>
  <c r="K4" i="15" s="1"/>
  <c r="J32" i="14"/>
  <c r="K32" i="14" s="1"/>
  <c r="AT733" i="4"/>
  <c r="AS733" i="4" s="1"/>
  <c r="AU733" i="4"/>
  <c r="AR734" i="4"/>
  <c r="AV733" i="4" l="1"/>
  <c r="L4" i="15"/>
  <c r="M4" i="15" s="1"/>
  <c r="L32" i="14"/>
  <c r="AR735" i="4"/>
  <c r="AT734" i="4"/>
  <c r="AS734" i="4" s="1"/>
  <c r="AU734" i="4"/>
  <c r="AV734" i="4" l="1"/>
  <c r="N4" i="15"/>
  <c r="O4" i="15" s="1"/>
  <c r="N32" i="14"/>
  <c r="AT735" i="4"/>
  <c r="AS735" i="4" s="1"/>
  <c r="AU735" i="4"/>
  <c r="AR736" i="4"/>
  <c r="AV735" i="4" l="1"/>
  <c r="B11" i="15"/>
  <c r="C11" i="15" s="1"/>
  <c r="B39" i="14"/>
  <c r="AU736" i="4"/>
  <c r="AR737" i="4"/>
  <c r="AT736" i="4"/>
  <c r="AS736" i="4" s="1"/>
  <c r="AV736" i="4" l="1"/>
  <c r="D11" i="15"/>
  <c r="E11" i="15" s="1"/>
  <c r="D39" i="14"/>
  <c r="AR738" i="4"/>
  <c r="AT737" i="4"/>
  <c r="AS737" i="4" s="1"/>
  <c r="AU737" i="4"/>
  <c r="AV737" i="4" l="1"/>
  <c r="F11" i="15"/>
  <c r="G11" i="15" s="1"/>
  <c r="AT738" i="4"/>
  <c r="AS738" i="4" s="1"/>
  <c r="AU738" i="4"/>
  <c r="AR739" i="4"/>
  <c r="AV738" i="4" l="1"/>
  <c r="H11" i="15"/>
  <c r="I11" i="15" s="1"/>
  <c r="AR740" i="4"/>
  <c r="AT739" i="4"/>
  <c r="AS739" i="4" s="1"/>
  <c r="AU739" i="4"/>
  <c r="AV739" i="4" l="1"/>
  <c r="J11" i="15"/>
  <c r="K11" i="15" s="1"/>
  <c r="AR741" i="4"/>
  <c r="AT740" i="4"/>
  <c r="AS740" i="4" s="1"/>
  <c r="AU740" i="4"/>
  <c r="AV740" i="4" l="1"/>
  <c r="L11" i="15"/>
  <c r="M11" i="15" s="1"/>
  <c r="AT741" i="4"/>
  <c r="AS741" i="4" s="1"/>
  <c r="AR742" i="4"/>
  <c r="AU741" i="4"/>
  <c r="AV741" i="4" l="1"/>
  <c r="N11" i="15"/>
  <c r="O11" i="15" s="1"/>
  <c r="AR743" i="4"/>
  <c r="AT742" i="4"/>
  <c r="AS742" i="4" s="1"/>
  <c r="AU742" i="4"/>
  <c r="AV742" i="4" l="1"/>
  <c r="B18" i="15"/>
  <c r="C18" i="15" s="1"/>
  <c r="AU743" i="4"/>
  <c r="AR744" i="4"/>
  <c r="AT743" i="4"/>
  <c r="AS743" i="4" s="1"/>
  <c r="AV743" i="4" l="1"/>
  <c r="D18" i="15"/>
  <c r="E18" i="15" s="1"/>
  <c r="AR745" i="4"/>
  <c r="AT744" i="4"/>
  <c r="AS744" i="4" s="1"/>
  <c r="AU744" i="4"/>
  <c r="AV744" i="4" l="1"/>
  <c r="F18" i="15"/>
  <c r="G18" i="15" s="1"/>
  <c r="AT745" i="4"/>
  <c r="AS745" i="4" s="1"/>
  <c r="AR746" i="4"/>
  <c r="AU745" i="4"/>
  <c r="AV745" i="4" l="1"/>
  <c r="H18" i="15"/>
  <c r="I18" i="15" s="1"/>
  <c r="AT746" i="4"/>
  <c r="AS746" i="4" s="1"/>
  <c r="AU746" i="4"/>
  <c r="AR747" i="4"/>
  <c r="AV746" i="4" l="1"/>
  <c r="J18" i="15"/>
  <c r="K18" i="15" s="1"/>
  <c r="AU747" i="4"/>
  <c r="AR748" i="4"/>
  <c r="AT747" i="4"/>
  <c r="AS747" i="4" s="1"/>
  <c r="AV747" i="4" l="1"/>
  <c r="L18" i="15"/>
  <c r="M18" i="15" s="1"/>
  <c r="AT748" i="4"/>
  <c r="AS748" i="4" s="1"/>
  <c r="AU748" i="4"/>
  <c r="AR749" i="4"/>
  <c r="AV748" i="4" l="1"/>
  <c r="N18" i="15"/>
  <c r="O18" i="15" s="1"/>
  <c r="AT749" i="4"/>
  <c r="AS749" i="4" s="1"/>
  <c r="AU749" i="4"/>
  <c r="AR750" i="4"/>
  <c r="AV749" i="4" l="1"/>
  <c r="B25" i="15"/>
  <c r="C25" i="15" s="1"/>
  <c r="AT750" i="4"/>
  <c r="AS750" i="4" s="1"/>
  <c r="AU750" i="4"/>
  <c r="AR751" i="4"/>
  <c r="AV750" i="4" l="1"/>
  <c r="D25" i="15"/>
  <c r="E25" i="15" s="1"/>
  <c r="AU751" i="4"/>
  <c r="AR752" i="4"/>
  <c r="AT751" i="4"/>
  <c r="AS751" i="4" s="1"/>
  <c r="AV751" i="4" l="1"/>
  <c r="F25" i="15"/>
  <c r="G25" i="15" s="1"/>
  <c r="AT752" i="4"/>
  <c r="AS752" i="4" s="1"/>
  <c r="AU752" i="4"/>
  <c r="AR753" i="4"/>
  <c r="AV752" i="4" l="1"/>
  <c r="H25" i="15"/>
  <c r="I25" i="15" s="1"/>
  <c r="AR754" i="4"/>
  <c r="AT753" i="4"/>
  <c r="AS753" i="4" s="1"/>
  <c r="AU753" i="4"/>
  <c r="AV753" i="4" l="1"/>
  <c r="J25" i="15"/>
  <c r="K25" i="15" s="1"/>
  <c r="AT754" i="4"/>
  <c r="AS754" i="4" s="1"/>
  <c r="AU754" i="4"/>
  <c r="AR755" i="4"/>
  <c r="AV754" i="4" l="1"/>
  <c r="L25" i="15"/>
  <c r="M25" i="15" s="1"/>
  <c r="AR756" i="4"/>
  <c r="AT755" i="4"/>
  <c r="AS755" i="4" s="1"/>
  <c r="AU755" i="4"/>
  <c r="AV755" i="4" l="1"/>
  <c r="N25" i="15"/>
  <c r="O25" i="15" s="1"/>
  <c r="AR757" i="4"/>
  <c r="AT756" i="4"/>
  <c r="AS756" i="4" s="1"/>
  <c r="AU756" i="4"/>
  <c r="AV756" i="4" l="1"/>
  <c r="B32" i="15"/>
  <c r="C32" i="15" s="1"/>
  <c r="AT757" i="4"/>
  <c r="AS757" i="4" s="1"/>
  <c r="AR758" i="4"/>
  <c r="AU757" i="4"/>
  <c r="AV757" i="4" l="1"/>
  <c r="D32" i="15"/>
  <c r="E32" i="15" s="1"/>
  <c r="AR759" i="4"/>
  <c r="AT758" i="4"/>
  <c r="AS758" i="4" s="1"/>
  <c r="AU758" i="4"/>
  <c r="AV758" i="4" l="1"/>
  <c r="F32" i="15"/>
  <c r="G32" i="15" s="1"/>
  <c r="AU759" i="4"/>
  <c r="AR760" i="4"/>
  <c r="AT759" i="4"/>
  <c r="AS759" i="4" s="1"/>
  <c r="AV759" i="4" l="1"/>
  <c r="H32" i="15"/>
  <c r="I32" i="15" s="1"/>
  <c r="AR761" i="4"/>
  <c r="AT760" i="4"/>
  <c r="AS760" i="4" s="1"/>
  <c r="AU760" i="4"/>
  <c r="AV760" i="4" l="1"/>
  <c r="J32" i="15"/>
  <c r="K32" i="15" s="1"/>
  <c r="AR762" i="4"/>
  <c r="AT761" i="4"/>
  <c r="AS761" i="4" s="1"/>
  <c r="AU761" i="4"/>
  <c r="AV761" i="4" l="1"/>
  <c r="L32" i="15"/>
  <c r="M32" i="15" s="1"/>
  <c r="AT762" i="4"/>
  <c r="AS762" i="4" s="1"/>
  <c r="AU762" i="4"/>
  <c r="AR763" i="4"/>
  <c r="AV762" i="4" l="1"/>
  <c r="N32" i="15"/>
  <c r="O32" i="15" s="1"/>
  <c r="AR764" i="4"/>
  <c r="AT763" i="4"/>
  <c r="AS763" i="4" s="1"/>
  <c r="AU763" i="4"/>
  <c r="AV763" i="4" l="1"/>
  <c r="B39" i="15"/>
  <c r="C39" i="15" s="1"/>
  <c r="AR765" i="4"/>
  <c r="AT764" i="4"/>
  <c r="AS764" i="4" s="1"/>
  <c r="AU764" i="4"/>
  <c r="AV764" i="4" l="1"/>
  <c r="D39" i="15"/>
  <c r="AT765" i="4"/>
  <c r="AS765" i="4" s="1"/>
  <c r="AR766" i="4"/>
  <c r="AU765" i="4"/>
  <c r="AV765" i="4" l="1"/>
  <c r="AT766" i="4"/>
  <c r="AS766" i="4" s="1"/>
  <c r="AR767" i="4"/>
  <c r="AU766" i="4"/>
  <c r="AV766" i="4" l="1"/>
  <c r="AT767" i="4"/>
  <c r="AS767" i="4" s="1"/>
  <c r="AU767" i="4"/>
  <c r="AR768" i="4"/>
  <c r="AV767" i="4" l="1"/>
  <c r="AT768" i="4"/>
  <c r="AS768" i="4" s="1"/>
  <c r="AU768" i="4"/>
  <c r="AR769" i="4"/>
  <c r="AV768" i="4" l="1"/>
  <c r="AU769" i="4"/>
  <c r="AR770" i="4"/>
  <c r="AT769" i="4"/>
  <c r="AS769" i="4" s="1"/>
  <c r="AV769" i="4" l="1"/>
  <c r="AT770" i="4"/>
  <c r="AS770" i="4" s="1"/>
  <c r="AU770" i="4"/>
  <c r="AR771" i="4"/>
  <c r="AV770" i="4" l="1"/>
  <c r="AT771" i="4"/>
  <c r="AS771" i="4" s="1"/>
  <c r="AU771" i="4"/>
  <c r="AR772" i="4"/>
  <c r="AV771" i="4" l="1"/>
  <c r="AT772" i="4"/>
  <c r="AS772" i="4" s="1"/>
  <c r="AU772" i="4"/>
  <c r="AR773" i="4"/>
  <c r="AV772" i="4" l="1"/>
  <c r="AT773" i="4"/>
  <c r="AS773" i="4" s="1"/>
  <c r="AU773" i="4"/>
  <c r="AR774" i="4"/>
  <c r="AV773" i="4" l="1"/>
  <c r="AT774" i="4"/>
  <c r="AS774" i="4" s="1"/>
  <c r="AU774" i="4"/>
  <c r="AR775" i="4"/>
  <c r="AV774" i="4" l="1"/>
  <c r="AT775" i="4"/>
  <c r="AS775" i="4" s="1"/>
  <c r="AU775" i="4"/>
  <c r="AR776" i="4"/>
  <c r="AV775" i="4" l="1"/>
  <c r="AT776" i="4"/>
  <c r="AS776" i="4" s="1"/>
  <c r="AU776" i="4"/>
  <c r="AR777" i="4"/>
  <c r="AV776" i="4" l="1"/>
  <c r="AU777" i="4"/>
  <c r="AR778" i="4"/>
  <c r="AT777" i="4"/>
  <c r="AS777" i="4" s="1"/>
  <c r="AV777" i="4" l="1"/>
  <c r="AT778" i="4"/>
  <c r="AS778" i="4" s="1"/>
  <c r="AU778" i="4"/>
  <c r="AR779" i="4"/>
  <c r="AV778" i="4" l="1"/>
  <c r="AT779" i="4"/>
  <c r="AS779" i="4" s="1"/>
  <c r="AU779" i="4"/>
  <c r="AR780" i="4"/>
  <c r="AV779" i="4" l="1"/>
  <c r="AT780" i="4"/>
  <c r="AS780" i="4" s="1"/>
  <c r="AU780" i="4"/>
  <c r="AR781" i="4"/>
  <c r="AV780" i="4" l="1"/>
  <c r="AT781" i="4"/>
  <c r="AS781" i="4" s="1"/>
  <c r="AU781" i="4"/>
  <c r="AR782" i="4"/>
  <c r="AV781" i="4" l="1"/>
  <c r="AT782" i="4"/>
  <c r="AS782" i="4" s="1"/>
  <c r="AR783" i="4"/>
  <c r="AU782" i="4"/>
  <c r="AV782" i="4" l="1"/>
  <c r="AT783" i="4"/>
  <c r="AS783" i="4" s="1"/>
  <c r="AU783" i="4"/>
  <c r="AR784" i="4"/>
  <c r="AV783" i="4" l="1"/>
  <c r="AT784" i="4"/>
  <c r="AS784" i="4" s="1"/>
  <c r="AU784" i="4"/>
  <c r="AR785" i="4"/>
  <c r="AV784" i="4" l="1"/>
  <c r="AU785" i="4"/>
  <c r="AR786" i="4"/>
  <c r="AT785" i="4"/>
  <c r="AS785" i="4" s="1"/>
  <c r="AV785" i="4" l="1"/>
  <c r="AT786" i="4"/>
  <c r="AS786" i="4" s="1"/>
  <c r="AU786" i="4"/>
  <c r="AR787" i="4"/>
  <c r="AV786" i="4" l="1"/>
  <c r="AT787" i="4"/>
  <c r="AS787" i="4" s="1"/>
  <c r="AU787" i="4"/>
  <c r="AR788" i="4"/>
  <c r="AV787" i="4" l="1"/>
  <c r="AT788" i="4"/>
  <c r="AS788" i="4" s="1"/>
  <c r="AU788" i="4"/>
  <c r="AR789" i="4"/>
  <c r="AV788" i="4" l="1"/>
  <c r="AT789" i="4"/>
  <c r="AS789" i="4" s="1"/>
  <c r="AU789" i="4"/>
  <c r="AR790" i="4"/>
  <c r="AV789" i="4" l="1"/>
  <c r="AT790" i="4"/>
  <c r="AS790" i="4" s="1"/>
  <c r="AU790" i="4"/>
  <c r="AR791" i="4"/>
  <c r="AV790" i="4" l="1"/>
  <c r="AT791" i="4"/>
  <c r="AS791" i="4" s="1"/>
  <c r="AU791" i="4"/>
  <c r="AR792" i="4"/>
  <c r="AV791" i="4" l="1"/>
  <c r="AT792" i="4"/>
  <c r="AS792" i="4" s="1"/>
  <c r="AU792" i="4"/>
  <c r="AR793" i="4"/>
  <c r="AV792" i="4" l="1"/>
  <c r="AU793" i="4"/>
  <c r="AR794" i="4"/>
  <c r="AT793" i="4"/>
  <c r="AS793" i="4" s="1"/>
  <c r="AV793" i="4" l="1"/>
  <c r="AT794" i="4"/>
  <c r="AS794" i="4" s="1"/>
  <c r="AU794" i="4"/>
  <c r="AR795" i="4"/>
  <c r="AV794" i="4" l="1"/>
  <c r="AT795" i="4"/>
  <c r="AS795" i="4" s="1"/>
  <c r="AU795" i="4"/>
  <c r="AR796" i="4"/>
  <c r="AV795" i="4" l="1"/>
  <c r="AT796" i="4"/>
  <c r="AS796" i="4" s="1"/>
  <c r="AU796" i="4"/>
  <c r="AR797" i="4"/>
  <c r="AV796" i="4" l="1"/>
  <c r="AT797" i="4"/>
  <c r="AS797" i="4" s="1"/>
  <c r="AU797" i="4"/>
  <c r="AR798" i="4"/>
  <c r="AV797" i="4" l="1"/>
  <c r="AT798" i="4"/>
  <c r="AS798" i="4" s="1"/>
  <c r="AU798" i="4"/>
  <c r="AR799" i="4"/>
  <c r="AV798" i="4" l="1"/>
  <c r="AT799" i="4"/>
  <c r="AS799" i="4" s="1"/>
  <c r="AU799" i="4"/>
  <c r="AR800" i="4"/>
  <c r="AV799" i="4" l="1"/>
  <c r="AT800" i="4"/>
  <c r="AS800" i="4" s="1"/>
  <c r="AU800" i="4"/>
  <c r="AR801" i="4"/>
  <c r="AV800" i="4" l="1"/>
  <c r="AU801" i="4"/>
  <c r="AR802" i="4"/>
  <c r="AT801" i="4"/>
  <c r="AS801" i="4" s="1"/>
  <c r="AV801" i="4" l="1"/>
  <c r="AT802" i="4"/>
  <c r="AS802" i="4" s="1"/>
  <c r="AU802" i="4"/>
  <c r="AR803" i="4"/>
  <c r="AV802" i="4" l="1"/>
  <c r="AT803" i="4"/>
  <c r="AS803" i="4" s="1"/>
  <c r="AU803" i="4"/>
  <c r="AR804" i="4"/>
  <c r="AV803" i="4" l="1"/>
  <c r="AT804" i="4"/>
  <c r="AS804" i="4" s="1"/>
  <c r="AU804" i="4"/>
  <c r="AR805" i="4"/>
  <c r="AV804" i="4" l="1"/>
  <c r="AT805" i="4"/>
  <c r="AS805" i="4" s="1"/>
  <c r="AU805" i="4"/>
  <c r="AR806" i="4"/>
  <c r="AV805" i="4" l="1"/>
  <c r="AT806" i="4"/>
  <c r="AS806" i="4" s="1"/>
  <c r="AU806" i="4"/>
  <c r="AR807" i="4"/>
  <c r="AV806" i="4" l="1"/>
  <c r="AT807" i="4"/>
  <c r="AS807" i="4" s="1"/>
  <c r="AU807" i="4"/>
  <c r="AR808" i="4"/>
  <c r="AV807" i="4" l="1"/>
  <c r="AT808" i="4"/>
  <c r="AS808" i="4" s="1"/>
  <c r="AU808" i="4"/>
  <c r="AR809" i="4"/>
  <c r="AV808" i="4" l="1"/>
  <c r="AU809" i="4"/>
  <c r="AR810" i="4"/>
  <c r="AT809" i="4"/>
  <c r="AS809" i="4" s="1"/>
  <c r="AV809" i="4" l="1"/>
  <c r="AT810" i="4"/>
  <c r="AS810" i="4" s="1"/>
  <c r="AU810" i="4"/>
  <c r="AR811" i="4"/>
  <c r="AV810" i="4" l="1"/>
  <c r="AT811" i="4"/>
  <c r="AS811" i="4" s="1"/>
  <c r="AU811" i="4"/>
  <c r="AR812" i="4"/>
  <c r="AV811" i="4" l="1"/>
  <c r="AT812" i="4"/>
  <c r="AS812" i="4" s="1"/>
  <c r="AU812" i="4"/>
  <c r="AR813" i="4"/>
  <c r="AV812" i="4" l="1"/>
  <c r="AT813" i="4"/>
  <c r="AS813" i="4" s="1"/>
  <c r="AU813" i="4"/>
  <c r="AR814" i="4"/>
  <c r="AV813" i="4" l="1"/>
  <c r="AT814" i="4"/>
  <c r="AS814" i="4" s="1"/>
  <c r="AU814" i="4"/>
  <c r="AR815" i="4"/>
  <c r="AV814" i="4" l="1"/>
  <c r="AT815" i="4"/>
  <c r="AS815" i="4" s="1"/>
  <c r="AU815" i="4"/>
  <c r="AR816" i="4"/>
  <c r="AV815" i="4" l="1"/>
  <c r="AT816" i="4"/>
  <c r="AS816" i="4" s="1"/>
  <c r="AU816" i="4"/>
  <c r="AR817" i="4"/>
  <c r="AV816" i="4" l="1"/>
  <c r="AU817" i="4"/>
  <c r="AR818" i="4"/>
  <c r="AT817" i="4"/>
  <c r="AS817" i="4" s="1"/>
  <c r="AV817" i="4" l="1"/>
  <c r="AT818" i="4"/>
  <c r="AS818" i="4" s="1"/>
  <c r="AU818" i="4"/>
  <c r="AR819" i="4"/>
  <c r="AV818" i="4" l="1"/>
  <c r="AT819" i="4"/>
  <c r="AS819" i="4" s="1"/>
  <c r="AU819" i="4"/>
  <c r="AR820" i="4"/>
  <c r="AV819" i="4" l="1"/>
  <c r="AT820" i="4"/>
  <c r="AS820" i="4" s="1"/>
  <c r="AU820" i="4"/>
  <c r="AR821" i="4"/>
  <c r="AV820" i="4" l="1"/>
  <c r="AT821" i="4"/>
  <c r="AS821" i="4" s="1"/>
  <c r="AU821" i="4"/>
  <c r="AR822" i="4"/>
  <c r="AV821" i="4" l="1"/>
  <c r="AT822" i="4"/>
  <c r="AS822" i="4" s="1"/>
  <c r="AR823" i="4"/>
  <c r="AU822" i="4"/>
  <c r="AV822" i="4" l="1"/>
  <c r="AT823" i="4"/>
  <c r="AS823" i="4" s="1"/>
  <c r="AU823" i="4"/>
  <c r="AR824" i="4"/>
  <c r="AV823" i="4" l="1"/>
  <c r="AT824" i="4"/>
  <c r="AS824" i="4" s="1"/>
  <c r="AU824" i="4"/>
  <c r="AR825" i="4"/>
  <c r="AV824" i="4" l="1"/>
  <c r="AU825" i="4"/>
  <c r="AR826" i="4"/>
  <c r="AT825" i="4"/>
  <c r="AS825" i="4" s="1"/>
  <c r="AV825" i="4" l="1"/>
  <c r="AT826" i="4"/>
  <c r="AS826" i="4" s="1"/>
  <c r="AU826" i="4"/>
  <c r="AR827" i="4"/>
  <c r="AV826" i="4" l="1"/>
  <c r="AT827" i="4"/>
  <c r="AS827" i="4" s="1"/>
  <c r="AU827" i="4"/>
  <c r="AR828" i="4"/>
  <c r="AV827" i="4" l="1"/>
  <c r="AT828" i="4"/>
  <c r="AS828" i="4" s="1"/>
  <c r="AU828" i="4"/>
  <c r="AV828" i="4" s="1"/>
  <c r="AR829" i="4"/>
  <c r="AT829" i="4" l="1"/>
  <c r="AS829" i="4" s="1"/>
  <c r="AU829" i="4"/>
  <c r="AV829" i="4" s="1"/>
  <c r="AR830" i="4"/>
  <c r="AT830" i="4" l="1"/>
  <c r="AS830" i="4" s="1"/>
  <c r="AU830" i="4"/>
  <c r="AV830" i="4" s="1"/>
  <c r="AR831" i="4"/>
  <c r="AT831" i="4" l="1"/>
  <c r="AS831" i="4" s="1"/>
  <c r="AU831" i="4"/>
  <c r="AV831" i="4" s="1"/>
  <c r="AR832" i="4"/>
  <c r="AT832" i="4" l="1"/>
  <c r="AS832" i="4" s="1"/>
  <c r="AU832" i="4"/>
  <c r="AV832" i="4" s="1"/>
  <c r="AR833" i="4"/>
  <c r="AU833" i="4" l="1"/>
  <c r="AV833" i="4" s="1"/>
  <c r="AR834" i="4"/>
  <c r="AT833" i="4"/>
  <c r="AS833" i="4" s="1"/>
  <c r="AT834" i="4" l="1"/>
  <c r="AS834" i="4" s="1"/>
  <c r="AU834" i="4"/>
  <c r="AV834" i="4" s="1"/>
  <c r="AR835" i="4"/>
  <c r="AT835" i="4" l="1"/>
  <c r="AS835" i="4" s="1"/>
  <c r="AU835" i="4"/>
  <c r="AV835" i="4" s="1"/>
  <c r="AR836" i="4"/>
  <c r="AT836" i="4" l="1"/>
  <c r="AS836" i="4" s="1"/>
  <c r="AU836" i="4"/>
  <c r="AV836" i="4" s="1"/>
  <c r="AR837" i="4"/>
  <c r="AT837" i="4" l="1"/>
  <c r="AS837" i="4" s="1"/>
  <c r="AU837" i="4"/>
  <c r="AV837" i="4" s="1"/>
  <c r="AR838" i="4"/>
  <c r="AT838" i="4" l="1"/>
  <c r="AS838" i="4" s="1"/>
  <c r="AR839" i="4"/>
  <c r="AU838" i="4"/>
  <c r="AV838" i="4" s="1"/>
  <c r="AT839" i="4" l="1"/>
  <c r="AS839" i="4" s="1"/>
  <c r="AU839" i="4"/>
  <c r="AV839" i="4" s="1"/>
  <c r="AR840" i="4"/>
  <c r="AT840" i="4" l="1"/>
  <c r="AS840" i="4" s="1"/>
  <c r="AU840" i="4"/>
  <c r="AV840" i="4" s="1"/>
  <c r="AR841" i="4"/>
  <c r="AU841" i="4" l="1"/>
  <c r="AV841" i="4" s="1"/>
  <c r="AR842" i="4"/>
  <c r="AT841" i="4"/>
  <c r="AS841" i="4" s="1"/>
  <c r="AT842" i="4" l="1"/>
  <c r="AS842" i="4" s="1"/>
  <c r="AU842" i="4"/>
  <c r="AV842" i="4" s="1"/>
  <c r="AR843" i="4"/>
  <c r="AT843" i="4" l="1"/>
  <c r="AS843" i="4" s="1"/>
  <c r="AU843" i="4"/>
  <c r="AV843" i="4" s="1"/>
  <c r="AR844" i="4"/>
  <c r="AT844" i="4" l="1"/>
  <c r="AS844" i="4" s="1"/>
  <c r="AU844" i="4"/>
  <c r="AV844" i="4" s="1"/>
  <c r="AR845" i="4"/>
  <c r="AT845" i="4" l="1"/>
  <c r="AS845" i="4" s="1"/>
  <c r="AU845" i="4"/>
  <c r="AV845" i="4" s="1"/>
  <c r="AR846" i="4"/>
  <c r="AT846" i="4" l="1"/>
  <c r="AS846" i="4" s="1"/>
  <c r="AR847" i="4"/>
  <c r="AU846" i="4"/>
  <c r="AV846" i="4" s="1"/>
  <c r="AT847" i="4" l="1"/>
  <c r="AS847" i="4" s="1"/>
  <c r="AU847" i="4"/>
  <c r="AV847" i="4" s="1"/>
  <c r="AR848" i="4"/>
  <c r="AT848" i="4" l="1"/>
  <c r="AS848" i="4" s="1"/>
  <c r="AU848" i="4"/>
  <c r="AV848" i="4" s="1"/>
  <c r="AR849" i="4"/>
  <c r="AU849" i="4" l="1"/>
  <c r="AV849" i="4" s="1"/>
  <c r="AR850" i="4"/>
  <c r="AT849" i="4"/>
  <c r="AS849" i="4" s="1"/>
  <c r="AT850" i="4" l="1"/>
  <c r="AS850" i="4" s="1"/>
  <c r="AU850" i="4"/>
  <c r="AV850" i="4" s="1"/>
  <c r="AR851" i="4"/>
  <c r="AT851" i="4" l="1"/>
  <c r="AS851" i="4" s="1"/>
  <c r="AU851" i="4"/>
  <c r="AV851" i="4" s="1"/>
  <c r="AR852" i="4"/>
  <c r="AT852" i="4" l="1"/>
  <c r="AS852" i="4" s="1"/>
  <c r="AU852" i="4"/>
  <c r="AV852" i="4" s="1"/>
  <c r="AR853" i="4"/>
  <c r="AT853" i="4" l="1"/>
  <c r="AS853" i="4" s="1"/>
  <c r="AU853" i="4"/>
  <c r="AV853" i="4" s="1"/>
  <c r="AR854" i="4"/>
  <c r="AT854" i="4" l="1"/>
  <c r="AS854" i="4" s="1"/>
  <c r="AU854" i="4"/>
  <c r="AV854" i="4" s="1"/>
  <c r="AR855" i="4"/>
  <c r="AT855" i="4" l="1"/>
  <c r="AS855" i="4" s="1"/>
  <c r="AU855" i="4"/>
  <c r="AV855" i="4" s="1"/>
  <c r="AR856" i="4"/>
  <c r="AT856" i="4" l="1"/>
  <c r="AS856" i="4" s="1"/>
  <c r="AU856" i="4"/>
  <c r="AV856" i="4" s="1"/>
  <c r="AR857" i="4"/>
  <c r="AU857" i="4" l="1"/>
  <c r="AV857" i="4" s="1"/>
  <c r="AR858" i="4"/>
  <c r="AT857" i="4"/>
  <c r="AS857" i="4" s="1"/>
  <c r="AT858" i="4" l="1"/>
  <c r="AS858" i="4" s="1"/>
  <c r="AU858" i="4"/>
  <c r="AV858" i="4" s="1"/>
  <c r="AR859" i="4"/>
  <c r="AT859" i="4" l="1"/>
  <c r="AS859" i="4" s="1"/>
  <c r="AU859" i="4"/>
  <c r="AV859" i="4" s="1"/>
  <c r="AR860" i="4"/>
  <c r="AT860" i="4" l="1"/>
  <c r="AS860" i="4" s="1"/>
  <c r="AU860" i="4"/>
  <c r="AV860" i="4" s="1"/>
  <c r="AR861" i="4"/>
  <c r="AT861" i="4" l="1"/>
  <c r="AS861" i="4" s="1"/>
  <c r="AU861" i="4"/>
  <c r="AV861" i="4" s="1"/>
  <c r="AR862" i="4"/>
  <c r="AT862" i="4" l="1"/>
  <c r="AS862" i="4" s="1"/>
  <c r="AU862" i="4"/>
  <c r="AV862" i="4" s="1"/>
  <c r="AR863" i="4"/>
  <c r="AT863" i="4" l="1"/>
  <c r="AS863" i="4" s="1"/>
  <c r="AU863" i="4"/>
  <c r="AV863" i="4" s="1"/>
  <c r="AR864" i="4"/>
  <c r="AT864" i="4" l="1"/>
  <c r="AS864" i="4" s="1"/>
  <c r="AU864" i="4"/>
  <c r="AV864" i="4" s="1"/>
  <c r="AR865" i="4"/>
  <c r="AU865" i="4" l="1"/>
  <c r="AV865" i="4" s="1"/>
  <c r="AR866" i="4"/>
  <c r="AT865" i="4"/>
  <c r="AS865" i="4" s="1"/>
  <c r="AT866" i="4" l="1"/>
  <c r="AS866" i="4" s="1"/>
  <c r="AU866" i="4"/>
  <c r="AV866" i="4" s="1"/>
  <c r="AR867" i="4"/>
  <c r="AT867" i="4" l="1"/>
  <c r="AS867" i="4" s="1"/>
  <c r="AU867" i="4"/>
  <c r="AV867" i="4" s="1"/>
  <c r="AR868" i="4"/>
  <c r="AT868" i="4" l="1"/>
  <c r="AS868" i="4" s="1"/>
  <c r="AU868" i="4"/>
  <c r="AV868" i="4" s="1"/>
  <c r="AR869" i="4"/>
  <c r="AT869" i="4" l="1"/>
  <c r="AS869" i="4" s="1"/>
  <c r="AU869" i="4"/>
  <c r="AV869" i="4" s="1"/>
  <c r="AR870" i="4"/>
  <c r="AT870" i="4" l="1"/>
  <c r="AS870" i="4" s="1"/>
  <c r="AR871" i="4"/>
  <c r="AU870" i="4"/>
  <c r="AV870" i="4" s="1"/>
  <c r="AT871" i="4" l="1"/>
  <c r="AS871" i="4" s="1"/>
  <c r="AU871" i="4"/>
  <c r="AV871" i="4" s="1"/>
  <c r="AR872" i="4"/>
  <c r="AT872" i="4" l="1"/>
  <c r="AS872" i="4" s="1"/>
  <c r="AU872" i="4"/>
  <c r="AV872" i="4" s="1"/>
  <c r="AR873" i="4"/>
  <c r="AU873" i="4" l="1"/>
  <c r="AV873" i="4" s="1"/>
  <c r="AR874" i="4"/>
  <c r="AT873" i="4"/>
  <c r="AS873" i="4" s="1"/>
  <c r="AT874" i="4" l="1"/>
  <c r="AS874" i="4" s="1"/>
  <c r="AU874" i="4"/>
  <c r="AV874" i="4" s="1"/>
  <c r="AR875" i="4"/>
  <c r="AT875" i="4" l="1"/>
  <c r="AS875" i="4" s="1"/>
  <c r="AU875" i="4"/>
  <c r="AV875" i="4" s="1"/>
  <c r="AR876" i="4"/>
  <c r="AT876" i="4" l="1"/>
  <c r="AS876" i="4" s="1"/>
  <c r="AU876" i="4"/>
  <c r="AV876" i="4" s="1"/>
  <c r="AR877" i="4"/>
  <c r="AT877" i="4" l="1"/>
  <c r="AS877" i="4" s="1"/>
  <c r="AU877" i="4"/>
  <c r="AV877" i="4" s="1"/>
  <c r="AR878" i="4"/>
  <c r="AT878" i="4" l="1"/>
  <c r="AS878" i="4" s="1"/>
  <c r="AU878" i="4"/>
  <c r="AV878" i="4" s="1"/>
  <c r="AR879" i="4"/>
  <c r="AT879" i="4" l="1"/>
  <c r="AS879" i="4" s="1"/>
  <c r="AU879" i="4"/>
  <c r="AV879" i="4" s="1"/>
  <c r="AR880" i="4"/>
  <c r="AT880" i="4" l="1"/>
  <c r="AS880" i="4" s="1"/>
  <c r="AU880" i="4"/>
  <c r="AV880" i="4" s="1"/>
  <c r="AR881" i="4"/>
  <c r="AU881" i="4" l="1"/>
  <c r="AV881" i="4" s="1"/>
  <c r="AR882" i="4"/>
  <c r="AT881" i="4"/>
  <c r="AS881" i="4" s="1"/>
  <c r="AT882" i="4" l="1"/>
  <c r="AS882" i="4" s="1"/>
  <c r="AU882" i="4"/>
  <c r="AV882" i="4" s="1"/>
  <c r="AR883" i="4"/>
  <c r="AT883" i="4" l="1"/>
  <c r="AS883" i="4" s="1"/>
  <c r="AU883" i="4"/>
  <c r="AV883" i="4" s="1"/>
  <c r="AR884" i="4"/>
  <c r="AT884" i="4" l="1"/>
  <c r="AS884" i="4" s="1"/>
  <c r="AU884" i="4"/>
  <c r="AV884" i="4" s="1"/>
  <c r="AR885" i="4"/>
  <c r="AT885" i="4" l="1"/>
  <c r="AS885" i="4" s="1"/>
  <c r="AU885" i="4"/>
  <c r="AV885" i="4" s="1"/>
  <c r="AR886" i="4"/>
  <c r="AT886" i="4" l="1"/>
  <c r="AS886" i="4" s="1"/>
  <c r="AR887" i="4"/>
  <c r="AU886" i="4"/>
  <c r="AV886" i="4" s="1"/>
  <c r="AT887" i="4" l="1"/>
  <c r="AS887" i="4" s="1"/>
  <c r="AU887" i="4"/>
  <c r="AV887" i="4" s="1"/>
  <c r="AR888" i="4"/>
  <c r="AT888" i="4" l="1"/>
  <c r="AS888" i="4" s="1"/>
  <c r="AU888" i="4"/>
  <c r="AV888" i="4" s="1"/>
  <c r="AR889" i="4"/>
  <c r="AU889" i="4" l="1"/>
  <c r="AV889" i="4" s="1"/>
  <c r="AR890" i="4"/>
  <c r="AT889" i="4"/>
  <c r="AS889" i="4" s="1"/>
  <c r="AT890" i="4" l="1"/>
  <c r="AS890" i="4" s="1"/>
  <c r="AU890" i="4"/>
  <c r="AV890" i="4" s="1"/>
  <c r="AR891" i="4"/>
  <c r="AT891" i="4" l="1"/>
  <c r="AS891" i="4" s="1"/>
  <c r="AU891" i="4"/>
  <c r="AV891" i="4" s="1"/>
  <c r="AR892" i="4"/>
  <c r="AT892" i="4" l="1"/>
  <c r="AS892" i="4" s="1"/>
  <c r="AU892" i="4"/>
  <c r="AV892" i="4" s="1"/>
  <c r="AR893" i="4"/>
  <c r="AT893" i="4" l="1"/>
  <c r="AS893" i="4" s="1"/>
  <c r="AU893" i="4"/>
  <c r="AV893" i="4" s="1"/>
  <c r="AR894" i="4"/>
  <c r="AT894" i="4" l="1"/>
  <c r="AS894" i="4" s="1"/>
  <c r="AU894" i="4"/>
  <c r="AV894" i="4" s="1"/>
  <c r="AR895" i="4"/>
  <c r="AT895" i="4" l="1"/>
  <c r="AS895" i="4" s="1"/>
  <c r="AU895" i="4"/>
  <c r="AV895" i="4" s="1"/>
  <c r="AR896" i="4"/>
  <c r="AT896" i="4" l="1"/>
  <c r="AS896" i="4" s="1"/>
  <c r="AU896" i="4"/>
  <c r="AV896" i="4" s="1"/>
  <c r="AR897" i="4"/>
  <c r="AU897" i="4" l="1"/>
  <c r="AV897" i="4" s="1"/>
  <c r="AR898" i="4"/>
  <c r="AT897" i="4"/>
  <c r="AS897" i="4" s="1"/>
  <c r="AT898" i="4" l="1"/>
  <c r="AS898" i="4" s="1"/>
  <c r="AU898" i="4"/>
  <c r="AV898" i="4" s="1"/>
  <c r="AR899" i="4"/>
  <c r="AT899" i="4" l="1"/>
  <c r="AS899" i="4" s="1"/>
  <c r="AU899" i="4"/>
  <c r="AV899" i="4" s="1"/>
  <c r="AR900" i="4"/>
  <c r="AT900" i="4" l="1"/>
  <c r="AS900" i="4" s="1"/>
  <c r="AU900" i="4"/>
  <c r="AV900" i="4" s="1"/>
  <c r="AR901" i="4"/>
  <c r="AT901" i="4" l="1"/>
  <c r="AS901" i="4" s="1"/>
  <c r="AU901" i="4"/>
  <c r="AV901" i="4" s="1"/>
  <c r="AR902" i="4"/>
  <c r="AT902" i="4" l="1"/>
  <c r="AS902" i="4" s="1"/>
  <c r="AR903" i="4"/>
  <c r="AU902" i="4"/>
  <c r="AV902" i="4" s="1"/>
  <c r="AT903" i="4" l="1"/>
  <c r="AS903" i="4" s="1"/>
  <c r="AU903" i="4"/>
  <c r="AV903" i="4" s="1"/>
  <c r="AR904" i="4"/>
  <c r="AT904" i="4" l="1"/>
  <c r="AS904" i="4" s="1"/>
  <c r="AU904" i="4"/>
  <c r="AV904" i="4" s="1"/>
  <c r="AR905" i="4"/>
  <c r="AU905" i="4" l="1"/>
  <c r="AV905" i="4" s="1"/>
  <c r="AR906" i="4"/>
  <c r="AT905" i="4"/>
  <c r="AS905" i="4" s="1"/>
  <c r="AT906" i="4" l="1"/>
  <c r="AS906" i="4" s="1"/>
  <c r="AU906" i="4"/>
  <c r="AV906" i="4" s="1"/>
  <c r="AR907" i="4"/>
  <c r="AT907" i="4" l="1"/>
  <c r="AS907" i="4" s="1"/>
  <c r="AR908" i="4"/>
  <c r="AU907" i="4"/>
  <c r="AV907" i="4" s="1"/>
  <c r="AT908" i="4" l="1"/>
  <c r="AS908" i="4" s="1"/>
  <c r="AU908" i="4"/>
  <c r="AV908" i="4" s="1"/>
  <c r="AR909" i="4"/>
  <c r="AT909" i="4" l="1"/>
  <c r="AS909" i="4" s="1"/>
  <c r="AU909" i="4"/>
  <c r="AV909" i="4" s="1"/>
  <c r="AR910" i="4"/>
  <c r="AR911" i="4" l="1"/>
  <c r="AT910" i="4"/>
  <c r="AS910" i="4" s="1"/>
  <c r="AU910" i="4"/>
  <c r="AV910" i="4" s="1"/>
  <c r="AT911" i="4" l="1"/>
  <c r="AS911" i="4" s="1"/>
  <c r="AU911" i="4"/>
  <c r="AV911" i="4" s="1"/>
  <c r="AR912" i="4"/>
  <c r="AT912" i="4" l="1"/>
  <c r="AS912" i="4" s="1"/>
  <c r="AU912" i="4"/>
  <c r="AV912" i="4" s="1"/>
  <c r="AR913" i="4"/>
  <c r="AU913" i="4" l="1"/>
  <c r="AV913" i="4" s="1"/>
  <c r="AR914" i="4"/>
  <c r="AT913" i="4"/>
  <c r="AS913" i="4" s="1"/>
  <c r="AT914" i="4" l="1"/>
  <c r="AS914" i="4" s="1"/>
  <c r="AU914" i="4"/>
  <c r="AV914" i="4" s="1"/>
  <c r="AR915" i="4"/>
  <c r="AT915" i="4" l="1"/>
  <c r="AS915" i="4" s="1"/>
  <c r="AU915" i="4"/>
  <c r="AV915" i="4" s="1"/>
  <c r="AR916" i="4"/>
  <c r="AT916" i="4" l="1"/>
  <c r="AS916" i="4" s="1"/>
  <c r="AU916" i="4"/>
  <c r="AV916" i="4" s="1"/>
  <c r="AR917" i="4"/>
  <c r="AT917" i="4" l="1"/>
  <c r="AS917" i="4" s="1"/>
  <c r="AU917" i="4"/>
  <c r="AV917" i="4" s="1"/>
  <c r="AR918" i="4"/>
  <c r="AT918" i="4" l="1"/>
  <c r="AS918" i="4" s="1"/>
  <c r="AR919" i="4"/>
  <c r="AU918" i="4"/>
  <c r="AV918" i="4" s="1"/>
  <c r="AT919" i="4" l="1"/>
  <c r="AS919" i="4" s="1"/>
  <c r="AU919" i="4"/>
  <c r="AV919" i="4" s="1"/>
  <c r="AR920" i="4"/>
  <c r="AT920" i="4" l="1"/>
  <c r="AS920" i="4" s="1"/>
  <c r="AU920" i="4"/>
  <c r="AV920" i="4" s="1"/>
  <c r="AR921" i="4"/>
  <c r="AU921" i="4" l="1"/>
  <c r="AV921" i="4" s="1"/>
  <c r="AR922" i="4"/>
  <c r="AT921" i="4"/>
  <c r="AS921" i="4" s="1"/>
  <c r="AT922" i="4" l="1"/>
  <c r="AS922" i="4" s="1"/>
  <c r="AU922" i="4"/>
  <c r="AV922" i="4" s="1"/>
  <c r="AR923" i="4"/>
  <c r="AT923" i="4" l="1"/>
  <c r="AS923" i="4" s="1"/>
  <c r="AU923" i="4"/>
  <c r="AV923" i="4" s="1"/>
  <c r="AR924" i="4"/>
  <c r="AT924" i="4" l="1"/>
  <c r="AS924" i="4" s="1"/>
  <c r="AU924" i="4"/>
  <c r="AV924" i="4" s="1"/>
  <c r="AR925" i="4"/>
  <c r="AT925" i="4" l="1"/>
  <c r="AS925" i="4" s="1"/>
  <c r="AU925" i="4"/>
  <c r="AV925" i="4" s="1"/>
  <c r="AR926" i="4"/>
  <c r="AT926" i="4" l="1"/>
  <c r="AS926" i="4" s="1"/>
  <c r="AU926" i="4"/>
  <c r="AV926" i="4" s="1"/>
  <c r="AR927" i="4"/>
  <c r="AT927" i="4" l="1"/>
  <c r="AS927" i="4" s="1"/>
  <c r="AU927" i="4"/>
  <c r="AV927" i="4" s="1"/>
  <c r="AR928" i="4"/>
  <c r="AT928" i="4" l="1"/>
  <c r="AS928" i="4" s="1"/>
  <c r="AU928" i="4"/>
  <c r="AV928" i="4" s="1"/>
  <c r="AR929" i="4"/>
  <c r="AU929" i="4" l="1"/>
  <c r="AV929" i="4" s="1"/>
  <c r="AR930" i="4"/>
  <c r="AT929" i="4"/>
  <c r="AS929" i="4" s="1"/>
  <c r="AT930" i="4" l="1"/>
  <c r="AS930" i="4" s="1"/>
  <c r="AU930" i="4"/>
  <c r="AV930" i="4" s="1"/>
  <c r="AR931" i="4"/>
  <c r="AT931" i="4" l="1"/>
  <c r="AS931" i="4" s="1"/>
  <c r="AU931" i="4"/>
  <c r="AV931" i="4" s="1"/>
  <c r="AR932" i="4"/>
  <c r="AT932" i="4" l="1"/>
  <c r="AS932" i="4" s="1"/>
  <c r="AU932" i="4"/>
  <c r="AV932" i="4" s="1"/>
  <c r="AR933" i="4"/>
  <c r="AT933" i="4" l="1"/>
  <c r="AS933" i="4" s="1"/>
  <c r="AU933" i="4"/>
  <c r="AV933" i="4" s="1"/>
  <c r="AR934" i="4"/>
  <c r="AT934" i="4" l="1"/>
  <c r="AS934" i="4" s="1"/>
  <c r="AU934" i="4"/>
  <c r="AV934" i="4" s="1"/>
  <c r="AR935" i="4"/>
  <c r="AT935" i="4" l="1"/>
  <c r="AS935" i="4" s="1"/>
  <c r="AU935" i="4"/>
  <c r="AV935" i="4" s="1"/>
  <c r="AR936" i="4"/>
  <c r="AT936" i="4" l="1"/>
  <c r="AS936" i="4" s="1"/>
  <c r="AU936" i="4"/>
  <c r="AV936" i="4" s="1"/>
  <c r="AR937" i="4"/>
  <c r="AU937" i="4" l="1"/>
  <c r="AV937" i="4" s="1"/>
  <c r="AR938" i="4"/>
  <c r="AT937" i="4"/>
  <c r="AS937" i="4" s="1"/>
  <c r="AT938" i="4" l="1"/>
  <c r="AS938" i="4" s="1"/>
  <c r="AU938" i="4"/>
  <c r="AV938" i="4" s="1"/>
  <c r="AR939" i="4"/>
  <c r="AT939" i="4" l="1"/>
  <c r="AS939" i="4" s="1"/>
  <c r="AU939" i="4"/>
  <c r="AV939" i="4" s="1"/>
  <c r="AR940" i="4"/>
  <c r="AT940" i="4" l="1"/>
  <c r="AS940" i="4" s="1"/>
  <c r="AU940" i="4"/>
  <c r="AV940" i="4" s="1"/>
  <c r="AR941" i="4"/>
  <c r="AU941" i="4" l="1"/>
  <c r="AV941" i="4" s="1"/>
  <c r="AR942" i="4"/>
  <c r="AT941" i="4"/>
  <c r="AS941" i="4" s="1"/>
  <c r="AR943" i="4" l="1"/>
  <c r="AU942" i="4"/>
  <c r="AV942" i="4" s="1"/>
  <c r="AT942" i="4"/>
  <c r="AS942" i="4" s="1"/>
  <c r="AT943" i="4" l="1"/>
  <c r="AS943" i="4" s="1"/>
  <c r="AU943" i="4"/>
  <c r="AV943" i="4" s="1"/>
  <c r="AR944" i="4"/>
  <c r="AT944" i="4" l="1"/>
  <c r="AS944" i="4" s="1"/>
  <c r="AU944" i="4"/>
  <c r="AV944" i="4" s="1"/>
  <c r="AR945" i="4"/>
  <c r="AR946" i="4" l="1"/>
  <c r="AT945" i="4"/>
  <c r="AS945" i="4" s="1"/>
  <c r="AU945" i="4"/>
  <c r="AV945" i="4" s="1"/>
  <c r="AT946" i="4" l="1"/>
  <c r="AS946" i="4" s="1"/>
  <c r="AR947" i="4"/>
  <c r="AU946" i="4"/>
  <c r="AV946" i="4" s="1"/>
  <c r="AT947" i="4" l="1"/>
  <c r="AS947" i="4" s="1"/>
  <c r="AU947" i="4"/>
  <c r="AV947" i="4" s="1"/>
  <c r="AR948" i="4"/>
  <c r="AU948" i="4" l="1"/>
  <c r="AV948" i="4" s="1"/>
  <c r="AR949" i="4"/>
  <c r="AT948" i="4"/>
  <c r="AS948" i="4" s="1"/>
  <c r="AU949" i="4" l="1"/>
  <c r="AV949" i="4" s="1"/>
  <c r="AR950" i="4"/>
  <c r="AT949" i="4"/>
  <c r="AS949" i="4" s="1"/>
  <c r="AR951" i="4" l="1"/>
  <c r="AT950" i="4"/>
  <c r="AS950" i="4" s="1"/>
  <c r="AU950" i="4"/>
  <c r="AV950" i="4" s="1"/>
  <c r="AT951" i="4" l="1"/>
  <c r="AS951" i="4" s="1"/>
  <c r="AU951" i="4"/>
  <c r="AV951" i="4" s="1"/>
  <c r="AR952" i="4"/>
  <c r="AR953" i="4" l="1"/>
  <c r="AT952" i="4"/>
  <c r="AS952" i="4" s="1"/>
  <c r="AU952" i="4"/>
  <c r="AV952" i="4" s="1"/>
  <c r="AR954" i="4" l="1"/>
  <c r="AT953" i="4"/>
  <c r="AS953" i="4" s="1"/>
  <c r="AU953" i="4"/>
  <c r="AV953" i="4" s="1"/>
  <c r="AT954" i="4" l="1"/>
  <c r="AS954" i="4" s="1"/>
  <c r="AR955" i="4"/>
  <c r="AU954" i="4"/>
  <c r="AV954" i="4" s="1"/>
  <c r="AT955" i="4" l="1"/>
  <c r="AS955" i="4" s="1"/>
  <c r="AR956" i="4"/>
  <c r="AU955" i="4"/>
  <c r="AV955" i="4" s="1"/>
  <c r="AU956" i="4" l="1"/>
  <c r="AV956" i="4" s="1"/>
  <c r="AR957" i="4"/>
  <c r="AT956" i="4"/>
  <c r="AS956" i="4" s="1"/>
  <c r="AT957" i="4" l="1"/>
  <c r="AS957" i="4" s="1"/>
  <c r="AR958" i="4"/>
  <c r="AU957" i="4"/>
  <c r="AV957" i="4" s="1"/>
  <c r="AT958" i="4" l="1"/>
  <c r="AS958" i="4" s="1"/>
  <c r="AR959" i="4"/>
  <c r="AU958" i="4"/>
  <c r="AV958" i="4" s="1"/>
  <c r="AT959" i="4" l="1"/>
  <c r="AS959" i="4" s="1"/>
  <c r="AR960" i="4"/>
  <c r="AU959" i="4"/>
  <c r="AV959" i="4" s="1"/>
  <c r="AT960" i="4" l="1"/>
  <c r="AS960" i="4" s="1"/>
  <c r="AU960" i="4"/>
  <c r="AV960" i="4" s="1"/>
  <c r="AR961" i="4"/>
  <c r="AT961" i="4" l="1"/>
  <c r="AS961" i="4" s="1"/>
  <c r="AU961" i="4"/>
  <c r="AV961" i="4" s="1"/>
  <c r="AR962" i="4"/>
  <c r="AT962" i="4" l="1"/>
  <c r="AS962" i="4" s="1"/>
  <c r="AU962" i="4"/>
  <c r="AV962" i="4" s="1"/>
  <c r="AR963" i="4"/>
  <c r="AT963" i="4" l="1"/>
  <c r="AS963" i="4" s="1"/>
  <c r="AU963" i="4"/>
  <c r="AV963" i="4" s="1"/>
  <c r="AR964" i="4"/>
  <c r="AU964" i="4" l="1"/>
  <c r="AV964" i="4" s="1"/>
  <c r="AR965" i="4"/>
  <c r="AT964" i="4"/>
  <c r="AS964" i="4" s="1"/>
  <c r="AT965" i="4" l="1"/>
  <c r="AS965" i="4" s="1"/>
  <c r="AU965" i="4"/>
  <c r="AV965" i="4" s="1"/>
  <c r="AR966" i="4"/>
  <c r="AU966" i="4" l="1"/>
  <c r="AV966" i="4" s="1"/>
  <c r="AR967" i="4"/>
  <c r="AT966" i="4"/>
  <c r="AS966" i="4" s="1"/>
  <c r="AT967" i="4" l="1"/>
  <c r="AS967" i="4" s="1"/>
  <c r="AU967" i="4"/>
  <c r="AV967" i="4" s="1"/>
  <c r="AR968" i="4"/>
  <c r="AT968" i="4" l="1"/>
  <c r="AS968" i="4" s="1"/>
  <c r="AU968" i="4"/>
  <c r="AV968" i="4" s="1"/>
  <c r="AR969" i="4"/>
  <c r="AT969" i="4" l="1"/>
  <c r="AS969" i="4" s="1"/>
  <c r="AU969" i="4"/>
  <c r="AV969" i="4" s="1"/>
  <c r="AR970" i="4"/>
  <c r="AT970" i="4" l="1"/>
  <c r="AS970" i="4" s="1"/>
  <c r="AU970" i="4"/>
  <c r="AV970" i="4" s="1"/>
  <c r="AR971" i="4"/>
  <c r="AT971" i="4" l="1"/>
  <c r="AS971" i="4" s="1"/>
  <c r="AU971" i="4"/>
  <c r="AV971" i="4" s="1"/>
  <c r="AR972" i="4"/>
  <c r="AU972" i="4" l="1"/>
  <c r="AV972" i="4" s="1"/>
  <c r="AR973" i="4"/>
  <c r="AT972" i="4"/>
  <c r="AS972" i="4" s="1"/>
  <c r="AT973" i="4" l="1"/>
  <c r="AS973" i="4" s="1"/>
  <c r="AU973" i="4"/>
  <c r="AV973" i="4" s="1"/>
  <c r="AR974" i="4"/>
  <c r="AU974" i="4" l="1"/>
  <c r="AV974" i="4" s="1"/>
  <c r="AR975" i="4"/>
  <c r="AT974" i="4"/>
  <c r="AS974" i="4" s="1"/>
  <c r="AT975" i="4" l="1"/>
  <c r="AS975" i="4" s="1"/>
  <c r="AU975" i="4"/>
  <c r="AV975" i="4" s="1"/>
  <c r="AR976" i="4"/>
  <c r="AT976" i="4" l="1"/>
  <c r="AS976" i="4" s="1"/>
  <c r="AU976" i="4"/>
  <c r="AV976" i="4" s="1"/>
  <c r="AR977" i="4"/>
  <c r="AT977" i="4" l="1"/>
  <c r="AS977" i="4" s="1"/>
  <c r="AU977" i="4"/>
  <c r="AV977" i="4" s="1"/>
  <c r="AR978" i="4"/>
  <c r="AT978" i="4" l="1"/>
  <c r="AS978" i="4" s="1"/>
  <c r="AU978" i="4"/>
  <c r="AV978" i="4" s="1"/>
  <c r="AR979" i="4"/>
  <c r="AT979" i="4" l="1"/>
  <c r="AS979" i="4" s="1"/>
  <c r="AR980" i="4"/>
  <c r="AU979" i="4"/>
  <c r="AV979" i="4" s="1"/>
  <c r="AU980" i="4" l="1"/>
  <c r="AV980" i="4" s="1"/>
  <c r="AR981" i="4"/>
  <c r="AT980" i="4"/>
  <c r="AS980" i="4" s="1"/>
  <c r="AT981" i="4" l="1"/>
  <c r="AS981" i="4" s="1"/>
  <c r="AU981" i="4"/>
  <c r="AV981" i="4" s="1"/>
  <c r="AR982" i="4"/>
  <c r="AU982" i="4" l="1"/>
  <c r="AV982" i="4" s="1"/>
  <c r="AR983" i="4"/>
  <c r="AT982" i="4"/>
  <c r="AS982" i="4" s="1"/>
  <c r="AT983" i="4" l="1"/>
  <c r="AS983" i="4" s="1"/>
  <c r="AU983" i="4"/>
  <c r="AV983" i="4" s="1"/>
  <c r="AR984" i="4"/>
  <c r="AT984" i="4" l="1"/>
  <c r="AS984" i="4" s="1"/>
  <c r="AU984" i="4"/>
  <c r="AV984" i="4" s="1"/>
  <c r="AR985" i="4"/>
  <c r="AT985" i="4" l="1"/>
  <c r="AS985" i="4" s="1"/>
  <c r="AR986" i="4"/>
  <c r="AU985" i="4"/>
  <c r="AV985" i="4" s="1"/>
  <c r="AT986" i="4" l="1"/>
  <c r="AS986" i="4" s="1"/>
  <c r="AU986" i="4"/>
  <c r="AV986" i="4" s="1"/>
  <c r="AR987" i="4"/>
  <c r="AT987" i="4" l="1"/>
  <c r="AS987" i="4" s="1"/>
  <c r="AU987" i="4"/>
  <c r="AV987" i="4" s="1"/>
  <c r="AR988" i="4"/>
  <c r="AU988" i="4" l="1"/>
  <c r="AV988" i="4" s="1"/>
  <c r="AR989" i="4"/>
  <c r="AT988" i="4"/>
  <c r="AS988" i="4" s="1"/>
  <c r="AR990" i="4" l="1"/>
  <c r="AT989" i="4"/>
  <c r="AS989" i="4" s="1"/>
  <c r="AU989" i="4"/>
  <c r="AV989" i="4" s="1"/>
  <c r="AU990" i="4" l="1"/>
  <c r="AV990" i="4" s="1"/>
  <c r="AR991" i="4"/>
  <c r="AT990" i="4"/>
  <c r="AS990" i="4" s="1"/>
  <c r="AT991" i="4" l="1"/>
  <c r="AS991" i="4" s="1"/>
  <c r="AR992" i="4"/>
  <c r="AU991" i="4"/>
  <c r="AV991" i="4" s="1"/>
  <c r="AR993" i="4" l="1"/>
  <c r="AT992" i="4"/>
  <c r="AS992" i="4" s="1"/>
  <c r="AU992" i="4"/>
  <c r="AV992" i="4" s="1"/>
  <c r="AT993" i="4" l="1"/>
  <c r="AS993" i="4" s="1"/>
  <c r="AR994" i="4"/>
  <c r="AU993" i="4"/>
  <c r="AV993" i="4" s="1"/>
  <c r="AU994" i="4" l="1"/>
  <c r="AV994" i="4" s="1"/>
  <c r="AT994" i="4"/>
  <c r="AS994" i="4" s="1"/>
  <c r="AR995" i="4"/>
  <c r="AT995" i="4" l="1"/>
  <c r="AS995" i="4" s="1"/>
  <c r="AR996" i="4"/>
  <c r="AU995" i="4"/>
  <c r="AV995" i="4" s="1"/>
  <c r="AT996" i="4" l="1"/>
  <c r="AS996" i="4" s="1"/>
  <c r="AR997" i="4"/>
  <c r="AU996" i="4"/>
  <c r="AV996" i="4" s="1"/>
  <c r="AT997" i="4" l="1"/>
  <c r="AS997" i="4" s="1"/>
  <c r="AR998" i="4"/>
  <c r="AU997" i="4"/>
  <c r="AV997" i="4" s="1"/>
  <c r="AU998" i="4" l="1"/>
  <c r="AV998" i="4" s="1"/>
  <c r="AR999" i="4"/>
  <c r="AT998" i="4"/>
  <c r="AS998" i="4" s="1"/>
  <c r="AU999" i="4" l="1"/>
  <c r="AV999" i="4" s="1"/>
  <c r="AT999" i="4"/>
  <c r="AS999" i="4" s="1"/>
  <c r="AR1000" i="4"/>
  <c r="AT1000" i="4" l="1"/>
  <c r="AS1000" i="4" s="1"/>
  <c r="AU1000" i="4"/>
  <c r="AV1000" i="4" s="1"/>
  <c r="AR1001" i="4"/>
  <c r="AT1001" i="4" l="1"/>
  <c r="AS1001" i="4" s="1"/>
  <c r="AU1001" i="4"/>
  <c r="AV1001" i="4" s="1"/>
  <c r="AR1002" i="4"/>
  <c r="AU1002" i="4" l="1"/>
  <c r="AV1002" i="4" s="1"/>
  <c r="AR1003" i="4"/>
  <c r="AT1002" i="4"/>
  <c r="AS1002" i="4" s="1"/>
  <c r="AT1003" i="4" l="1"/>
  <c r="AS1003" i="4" s="1"/>
  <c r="AU1003" i="4"/>
  <c r="AV1003" i="4" s="1"/>
  <c r="AR1004" i="4"/>
  <c r="AT1004" i="4" l="1"/>
  <c r="AS1004" i="4" s="1"/>
  <c r="AU1004" i="4"/>
  <c r="AV1004" i="4" s="1"/>
  <c r="AR1005" i="4"/>
  <c r="AU1005" i="4" l="1"/>
  <c r="AV1005" i="4" s="1"/>
  <c r="AR1006" i="4"/>
  <c r="AT1005" i="4"/>
  <c r="AS1005" i="4" s="1"/>
  <c r="AT1006" i="4" l="1"/>
  <c r="AS1006" i="4" s="1"/>
  <c r="AU1006" i="4"/>
  <c r="AV1006" i="4" s="1"/>
  <c r="AR1007" i="4"/>
  <c r="AT1007" i="4" l="1"/>
  <c r="AS1007" i="4" s="1"/>
  <c r="AU1007" i="4"/>
  <c r="AV1007" i="4" s="1"/>
  <c r="AR1008" i="4"/>
  <c r="AT1008" i="4" l="1"/>
  <c r="AS1008" i="4" s="1"/>
  <c r="AU1008" i="4"/>
  <c r="AV1008" i="4" s="1"/>
  <c r="AR1009" i="4"/>
  <c r="AT1009" i="4" l="1"/>
  <c r="AS1009" i="4" s="1"/>
  <c r="AU1009" i="4"/>
  <c r="AV1009" i="4" s="1"/>
  <c r="AR1010" i="4"/>
  <c r="AR1011" i="4" l="1"/>
  <c r="AU1010" i="4"/>
  <c r="AV1010" i="4" s="1"/>
  <c r="AT1010" i="4"/>
  <c r="AS1010" i="4" s="1"/>
  <c r="AT1011" i="4" l="1"/>
  <c r="AS1011" i="4" s="1"/>
  <c r="AU1011" i="4"/>
  <c r="AV1011" i="4" s="1"/>
  <c r="AR1012" i="4"/>
  <c r="AT1012" i="4" l="1"/>
  <c r="AS1012" i="4" s="1"/>
  <c r="AU1012" i="4"/>
  <c r="AV1012" i="4" s="1"/>
  <c r="AR1013" i="4"/>
  <c r="AU1013" i="4" l="1"/>
  <c r="AV1013" i="4" s="1"/>
  <c r="AR1014" i="4"/>
  <c r="AT1013" i="4"/>
  <c r="AS1013" i="4" s="1"/>
  <c r="AT1014" i="4" l="1"/>
  <c r="AS1014" i="4" s="1"/>
  <c r="AU1014" i="4"/>
  <c r="AV1014" i="4" s="1"/>
  <c r="AR1015" i="4"/>
  <c r="AT1015" i="4" l="1"/>
  <c r="AS1015" i="4" s="1"/>
  <c r="AU1015" i="4"/>
  <c r="AV1015" i="4" s="1"/>
  <c r="AR1016" i="4"/>
  <c r="AT1016" i="4" l="1"/>
  <c r="AS1016" i="4" s="1"/>
  <c r="AU1016" i="4"/>
  <c r="AV1016" i="4" s="1"/>
  <c r="AR1017" i="4"/>
  <c r="AT1017" i="4" l="1"/>
  <c r="AS1017" i="4" s="1"/>
  <c r="AU1017" i="4"/>
  <c r="AV1017" i="4" s="1"/>
  <c r="AR1018" i="4"/>
  <c r="AR1019" i="4" l="1"/>
  <c r="AU1018" i="4"/>
  <c r="AV1018" i="4" s="1"/>
  <c r="AT1018" i="4"/>
  <c r="AS1018" i="4" s="1"/>
  <c r="AT1019" i="4" l="1"/>
  <c r="AS1019" i="4" s="1"/>
  <c r="AU1019" i="4"/>
  <c r="AV1019" i="4" s="1"/>
  <c r="AR1020" i="4"/>
  <c r="AT1020" i="4" l="1"/>
  <c r="AS1020" i="4" s="1"/>
  <c r="AU1020" i="4"/>
  <c r="AV1020" i="4" s="1"/>
  <c r="AR1021" i="4"/>
  <c r="AU1021" i="4" l="1"/>
  <c r="AV1021" i="4" s="1"/>
  <c r="AR1022" i="4"/>
  <c r="AT1021" i="4"/>
  <c r="AS1021" i="4" s="1"/>
  <c r="AT1022" i="4" l="1"/>
  <c r="AS1022" i="4" s="1"/>
  <c r="AU1022" i="4"/>
  <c r="AV1022" i="4" s="1"/>
  <c r="AR1023" i="4"/>
  <c r="AT1023" i="4" l="1"/>
  <c r="AS1023" i="4" s="1"/>
  <c r="AU1023" i="4"/>
  <c r="AV1023" i="4" s="1"/>
  <c r="AR1024" i="4"/>
  <c r="AT1024" i="4" l="1"/>
  <c r="AS1024" i="4" s="1"/>
  <c r="AU1024" i="4"/>
  <c r="AV1024" i="4" s="1"/>
  <c r="AR1025" i="4"/>
  <c r="AT1025" i="4" l="1"/>
  <c r="AS1025" i="4" s="1"/>
  <c r="AU1025" i="4"/>
  <c r="AV1025" i="4" s="1"/>
  <c r="AR1026" i="4"/>
  <c r="AR1027" i="4" l="1"/>
  <c r="AT1026" i="4"/>
  <c r="AS1026" i="4" s="1"/>
  <c r="AU1026" i="4"/>
  <c r="AV1026" i="4" s="1"/>
  <c r="AT1027" i="4" l="1"/>
  <c r="AS1027" i="4" s="1"/>
  <c r="AU1027" i="4"/>
  <c r="AV1027" i="4" s="1"/>
  <c r="AR1028" i="4"/>
  <c r="AT1028" i="4" l="1"/>
  <c r="AS1028" i="4" s="1"/>
  <c r="AU1028" i="4"/>
  <c r="AV1028" i="4" s="1"/>
  <c r="AR1029" i="4"/>
  <c r="AU1029" i="4" l="1"/>
  <c r="AV1029" i="4" s="1"/>
  <c r="AR1030" i="4"/>
  <c r="AT1029" i="4"/>
  <c r="AS1029" i="4" s="1"/>
  <c r="AT1030" i="4" l="1"/>
  <c r="AS1030" i="4" s="1"/>
  <c r="AU1030" i="4"/>
  <c r="AV1030" i="4" s="1"/>
  <c r="AR1031" i="4"/>
  <c r="AT1031" i="4" l="1"/>
  <c r="AS1031" i="4" s="1"/>
  <c r="AU1031" i="4"/>
  <c r="AV1031" i="4" s="1"/>
  <c r="AR1032" i="4"/>
  <c r="AT1032" i="4" l="1"/>
  <c r="AS1032" i="4" s="1"/>
  <c r="AU1032" i="4"/>
  <c r="AV1032" i="4" s="1"/>
  <c r="AR1033" i="4"/>
  <c r="AT1033" i="4" l="1"/>
  <c r="AS1033" i="4" s="1"/>
  <c r="AU1033" i="4"/>
  <c r="AV1033" i="4" s="1"/>
  <c r="AR1034" i="4"/>
  <c r="AU1034" i="4" l="1"/>
  <c r="AV1034" i="4" s="1"/>
  <c r="AT1034" i="4"/>
  <c r="AS1034" i="4" s="1"/>
  <c r="AR1035" i="4"/>
  <c r="AT1035" i="4" l="1"/>
  <c r="AS1035" i="4" s="1"/>
  <c r="AU1035" i="4"/>
  <c r="AV1035" i="4" s="1"/>
  <c r="AR1036" i="4"/>
  <c r="AT1036" i="4" l="1"/>
  <c r="AS1036" i="4" s="1"/>
  <c r="AU1036" i="4"/>
  <c r="AV1036" i="4" s="1"/>
  <c r="AR1037" i="4"/>
  <c r="AU1037" i="4" l="1"/>
  <c r="AV1037" i="4" s="1"/>
  <c r="AR1038" i="4"/>
  <c r="AT1037" i="4"/>
  <c r="AS1037" i="4" s="1"/>
  <c r="AT1038" i="4" l="1"/>
  <c r="AS1038" i="4" s="1"/>
  <c r="AU1038" i="4"/>
  <c r="AV1038" i="4" s="1"/>
  <c r="AR1039" i="4"/>
  <c r="AT1039" i="4" l="1"/>
  <c r="AS1039" i="4" s="1"/>
  <c r="AU1039" i="4"/>
  <c r="AV1039" i="4" s="1"/>
  <c r="AR1040" i="4"/>
  <c r="AT1040" i="4" l="1"/>
  <c r="AS1040" i="4" s="1"/>
  <c r="AU1040" i="4"/>
  <c r="AV1040" i="4" s="1"/>
  <c r="AR1041" i="4"/>
  <c r="AT1041" i="4" l="1"/>
  <c r="AS1041" i="4" s="1"/>
  <c r="AU1041" i="4"/>
  <c r="AV1041" i="4" s="1"/>
  <c r="AR1042" i="4"/>
  <c r="AR1043" i="4" l="1"/>
  <c r="AU1042" i="4"/>
  <c r="AV1042" i="4" s="1"/>
  <c r="AT1042" i="4"/>
  <c r="AS1042" i="4" s="1"/>
  <c r="AT1043" i="4" l="1"/>
  <c r="AS1043" i="4" s="1"/>
  <c r="AU1043" i="4"/>
  <c r="AV1043" i="4" s="1"/>
  <c r="AR1044" i="4"/>
  <c r="AT1044" i="4" l="1"/>
  <c r="AS1044" i="4" s="1"/>
  <c r="AU1044" i="4"/>
  <c r="AV1044" i="4" s="1"/>
  <c r="AR1045" i="4"/>
  <c r="AU1045" i="4" l="1"/>
  <c r="AV1045" i="4" s="1"/>
  <c r="AR1046" i="4"/>
  <c r="AT1045" i="4"/>
  <c r="AS1045" i="4" s="1"/>
  <c r="AT1046" i="4" l="1"/>
  <c r="AS1046" i="4" s="1"/>
  <c r="AU1046" i="4"/>
  <c r="AV1046" i="4" s="1"/>
  <c r="AR1047" i="4"/>
  <c r="AT1047" i="4" l="1"/>
  <c r="AS1047" i="4" s="1"/>
  <c r="AU1047" i="4"/>
  <c r="AV1047" i="4" s="1"/>
  <c r="AR1048" i="4"/>
  <c r="AT1048" i="4" l="1"/>
  <c r="AS1048" i="4" s="1"/>
  <c r="AU1048" i="4"/>
  <c r="AV1048" i="4" s="1"/>
  <c r="AR1049" i="4"/>
  <c r="AT1049" i="4" l="1"/>
  <c r="AS1049" i="4" s="1"/>
  <c r="AU1049" i="4"/>
  <c r="AV1049" i="4" s="1"/>
  <c r="AR1050" i="4"/>
  <c r="AU1050" i="4" l="1"/>
  <c r="AV1050" i="4" s="1"/>
  <c r="AR1051" i="4"/>
  <c r="AT1050" i="4"/>
  <c r="AS1050" i="4" s="1"/>
  <c r="AT1051" i="4" l="1"/>
  <c r="AS1051" i="4" s="1"/>
  <c r="AU1051" i="4"/>
  <c r="AV1051" i="4" s="1"/>
  <c r="AR1052" i="4"/>
  <c r="AT1052" i="4" l="1"/>
  <c r="AS1052" i="4" s="1"/>
  <c r="AU1052" i="4"/>
  <c r="AV1052" i="4" s="1"/>
  <c r="AR1053" i="4"/>
  <c r="AU1053" i="4" l="1"/>
  <c r="AV1053" i="4" s="1"/>
  <c r="AR1054" i="4"/>
  <c r="AT1053" i="4"/>
  <c r="AS1053" i="4" s="1"/>
  <c r="AT1054" i="4" l="1"/>
  <c r="AS1054" i="4" s="1"/>
  <c r="AU1054" i="4"/>
  <c r="AV1054" i="4" s="1"/>
  <c r="AR1055" i="4"/>
  <c r="AT1055" i="4" l="1"/>
  <c r="AS1055" i="4" s="1"/>
  <c r="AU1055" i="4"/>
  <c r="AV1055" i="4" s="1"/>
  <c r="AR1056" i="4"/>
  <c r="AT1056" i="4" l="1"/>
  <c r="AS1056" i="4" s="1"/>
  <c r="AU1056" i="4"/>
  <c r="AV1056" i="4" s="1"/>
  <c r="AR1057" i="4"/>
  <c r="AT1057" i="4" l="1"/>
  <c r="AS1057" i="4" s="1"/>
  <c r="AU1057" i="4"/>
  <c r="AV1057" i="4" s="1"/>
  <c r="AR1058" i="4"/>
  <c r="AR1059" i="4" l="1"/>
  <c r="AU1058" i="4"/>
  <c r="AV1058" i="4" s="1"/>
  <c r="AT1058" i="4"/>
  <c r="AS1058" i="4" s="1"/>
  <c r="AT1059" i="4" l="1"/>
  <c r="AS1059" i="4" s="1"/>
  <c r="AU1059" i="4"/>
  <c r="AV1059" i="4" s="1"/>
  <c r="AR1060" i="4"/>
  <c r="AT1060" i="4" l="1"/>
  <c r="AS1060" i="4" s="1"/>
  <c r="AU1060" i="4"/>
  <c r="AV1060" i="4" s="1"/>
  <c r="AR1061" i="4"/>
  <c r="AU1061" i="4" l="1"/>
  <c r="AV1061" i="4" s="1"/>
  <c r="AR1062" i="4"/>
  <c r="AT1061" i="4"/>
  <c r="AS1061" i="4" s="1"/>
  <c r="AT1062" i="4" l="1"/>
  <c r="AS1062" i="4" s="1"/>
  <c r="AU1062" i="4"/>
  <c r="AV1062" i="4" s="1"/>
  <c r="AR1063" i="4"/>
  <c r="AT1063" i="4" l="1"/>
  <c r="AS1063" i="4" s="1"/>
  <c r="AU1063" i="4"/>
  <c r="AV1063" i="4" s="1"/>
  <c r="AR1064" i="4"/>
  <c r="AT1064" i="4" l="1"/>
  <c r="AS1064" i="4" s="1"/>
  <c r="AU1064" i="4"/>
  <c r="AV1064" i="4" s="1"/>
  <c r="AR1065" i="4"/>
  <c r="AT1065" i="4" l="1"/>
  <c r="AS1065" i="4" s="1"/>
  <c r="AU1065" i="4"/>
  <c r="AV1065" i="4" s="1"/>
  <c r="AR1066" i="4"/>
  <c r="AU1066" i="4" l="1"/>
  <c r="AV1066" i="4" s="1"/>
  <c r="AR1067" i="4"/>
  <c r="AT1066" i="4"/>
  <c r="AS1066" i="4" s="1"/>
  <c r="AT1067" i="4" l="1"/>
  <c r="AS1067" i="4" s="1"/>
  <c r="AU1067" i="4"/>
  <c r="AV1067" i="4" s="1"/>
  <c r="AR1068" i="4"/>
  <c r="AT1068" i="4" l="1"/>
  <c r="AS1068" i="4" s="1"/>
  <c r="AU1068" i="4"/>
  <c r="AV1068" i="4" s="1"/>
  <c r="AR1069" i="4"/>
  <c r="AU1069" i="4" l="1"/>
  <c r="AV1069" i="4" s="1"/>
  <c r="AR1070" i="4"/>
  <c r="AT1069" i="4"/>
  <c r="AS1069" i="4" s="1"/>
  <c r="AT1070" i="4" l="1"/>
  <c r="AS1070" i="4" s="1"/>
  <c r="AU1070" i="4"/>
  <c r="AV1070" i="4" s="1"/>
  <c r="AR1071" i="4"/>
  <c r="AT1071" i="4" l="1"/>
  <c r="AS1071" i="4" s="1"/>
  <c r="AU1071" i="4"/>
  <c r="AV1071" i="4" s="1"/>
  <c r="AR1072" i="4"/>
  <c r="AT1072" i="4" l="1"/>
  <c r="AS1072" i="4" s="1"/>
  <c r="AU1072" i="4"/>
  <c r="AV1072" i="4" s="1"/>
  <c r="AR1073" i="4"/>
  <c r="AT1073" i="4" l="1"/>
  <c r="AS1073" i="4" s="1"/>
  <c r="AU1073" i="4"/>
  <c r="AV1073" i="4" s="1"/>
  <c r="AR1074" i="4"/>
  <c r="AU1074" i="4" l="1"/>
  <c r="AV1074" i="4" s="1"/>
  <c r="AR1075" i="4"/>
  <c r="AT1074" i="4"/>
  <c r="AS1074" i="4" s="1"/>
  <c r="AT1075" i="4" l="1"/>
  <c r="AS1075" i="4" s="1"/>
  <c r="AU1075" i="4"/>
  <c r="AV1075" i="4" s="1"/>
  <c r="AR1076" i="4"/>
  <c r="AT1076" i="4" l="1"/>
  <c r="AS1076" i="4" s="1"/>
  <c r="AU1076" i="4"/>
  <c r="AV1076" i="4" s="1"/>
  <c r="AR1077" i="4"/>
  <c r="AU1077" i="4" l="1"/>
  <c r="AV1077" i="4" s="1"/>
  <c r="AR1078" i="4"/>
  <c r="AT1077" i="4"/>
  <c r="AS1077" i="4" s="1"/>
  <c r="AT1078" i="4" l="1"/>
  <c r="AS1078" i="4" s="1"/>
  <c r="AU1078" i="4"/>
  <c r="AV1078" i="4" s="1"/>
  <c r="AR1079" i="4"/>
  <c r="AT1079" i="4" l="1"/>
  <c r="AS1079" i="4" s="1"/>
  <c r="AU1079" i="4"/>
  <c r="AV1079" i="4" s="1"/>
  <c r="AR1080" i="4"/>
  <c r="AT1080" i="4" l="1"/>
  <c r="AS1080" i="4" s="1"/>
  <c r="AU1080" i="4"/>
  <c r="AV1080" i="4" s="1"/>
  <c r="AR1081" i="4"/>
  <c r="AT1081" i="4" l="1"/>
  <c r="AS1081" i="4" s="1"/>
  <c r="AU1081" i="4"/>
  <c r="AV1081" i="4" s="1"/>
  <c r="AR1082" i="4"/>
  <c r="AR1083" i="4" l="1"/>
  <c r="AU1082" i="4"/>
  <c r="AV1082" i="4" s="1"/>
  <c r="AT1082" i="4"/>
  <c r="AS1082" i="4" s="1"/>
  <c r="AT1083" i="4" l="1"/>
  <c r="AS1083" i="4" s="1"/>
  <c r="AU1083" i="4"/>
  <c r="AV1083" i="4" s="1"/>
  <c r="AR1084" i="4"/>
  <c r="AT1084" i="4" l="1"/>
  <c r="AS1084" i="4" s="1"/>
  <c r="AU1084" i="4"/>
  <c r="AV1084" i="4" s="1"/>
  <c r="AR1085" i="4"/>
  <c r="AU1085" i="4" l="1"/>
  <c r="AV1085" i="4" s="1"/>
  <c r="AR1086" i="4"/>
  <c r="AT1085" i="4"/>
  <c r="AS1085" i="4" s="1"/>
  <c r="AT1086" i="4" l="1"/>
  <c r="AS1086" i="4" s="1"/>
  <c r="AU1086" i="4"/>
  <c r="AV1086" i="4" s="1"/>
  <c r="AR1087" i="4"/>
  <c r="AT1087" i="4" l="1"/>
  <c r="AS1087" i="4" s="1"/>
  <c r="AU1087" i="4"/>
  <c r="AV1087" i="4" s="1"/>
  <c r="AR1088" i="4"/>
  <c r="AT1088" i="4" l="1"/>
  <c r="AS1088" i="4" s="1"/>
  <c r="AU1088" i="4"/>
  <c r="AV1088" i="4" s="1"/>
  <c r="AR1089" i="4"/>
  <c r="AT1089" i="4" l="1"/>
  <c r="AS1089" i="4" s="1"/>
  <c r="AU1089" i="4"/>
  <c r="AV1089" i="4" s="1"/>
  <c r="AR1090" i="4"/>
  <c r="AU1090" i="4" l="1"/>
  <c r="AV1090" i="4" s="1"/>
  <c r="AT1090" i="4"/>
  <c r="AS1090" i="4" s="1"/>
  <c r="AR1091" i="4"/>
  <c r="AT1091" i="4" l="1"/>
  <c r="AS1091" i="4" s="1"/>
  <c r="AU1091" i="4"/>
  <c r="AV1091" i="4" s="1"/>
  <c r="AR1092" i="4"/>
  <c r="AT1092" i="4" l="1"/>
  <c r="AS1092" i="4" s="1"/>
  <c r="AU1092" i="4"/>
  <c r="AV1092" i="4" s="1"/>
  <c r="AR1093" i="4"/>
  <c r="AU1093" i="4" l="1"/>
  <c r="AV1093" i="4" s="1"/>
  <c r="AR1094" i="4"/>
  <c r="AT1093" i="4"/>
  <c r="AS1093" i="4" s="1"/>
  <c r="AT1094" i="4" l="1"/>
  <c r="AS1094" i="4" s="1"/>
  <c r="AU1094" i="4"/>
  <c r="AV1094" i="4" s="1"/>
  <c r="AR1095" i="4"/>
  <c r="AT1095" i="4" l="1"/>
  <c r="AS1095" i="4" s="1"/>
  <c r="AU1095" i="4"/>
  <c r="AV1095" i="4" s="1"/>
  <c r="AR1096" i="4"/>
  <c r="AT1096" i="4" l="1"/>
  <c r="AS1096" i="4" s="1"/>
  <c r="AU1096" i="4"/>
  <c r="AV1096" i="4" s="1"/>
  <c r="AR1097" i="4"/>
  <c r="AT1097" i="4" l="1"/>
  <c r="AS1097" i="4" s="1"/>
  <c r="AU1097" i="4"/>
  <c r="AV1097" i="4" s="1"/>
  <c r="AR1098" i="4"/>
  <c r="AU1098" i="4" l="1"/>
  <c r="AV1098" i="4" s="1"/>
  <c r="AT1098" i="4"/>
  <c r="AS1098" i="4" s="1"/>
  <c r="AR1099" i="4"/>
  <c r="AT1099" i="4" l="1"/>
  <c r="AU1099" i="4"/>
  <c r="B68" i="5" l="1"/>
  <c r="B26" i="5"/>
  <c r="AF26" i="5"/>
  <c r="AF47" i="5"/>
  <c r="Q26" i="5"/>
  <c r="Q5" i="5"/>
  <c r="Q68" i="5"/>
  <c r="S68" i="5"/>
  <c r="AF5" i="5"/>
  <c r="Q47" i="5"/>
  <c r="AH47" i="5"/>
  <c r="B47" i="5"/>
  <c r="F26" i="5"/>
  <c r="S5" i="5"/>
  <c r="B5" i="5"/>
  <c r="D68" i="5"/>
  <c r="U26" i="5"/>
  <c r="D47" i="5"/>
  <c r="D26" i="5"/>
  <c r="AH26" i="5"/>
  <c r="AL5" i="5"/>
  <c r="AJ5" i="5"/>
  <c r="U47" i="5"/>
  <c r="AH68" i="5"/>
  <c r="F68" i="5"/>
  <c r="F5" i="5"/>
  <c r="S26" i="5"/>
  <c r="AJ68" i="5"/>
  <c r="S47" i="5"/>
  <c r="W47" i="5"/>
  <c r="AP26" i="5"/>
  <c r="AJ47" i="5"/>
  <c r="AH5" i="5"/>
  <c r="H68" i="5"/>
  <c r="W68" i="5"/>
  <c r="U68" i="5"/>
  <c r="AJ26" i="5"/>
  <c r="F47" i="5"/>
  <c r="AF68" i="5"/>
  <c r="AL26" i="5"/>
  <c r="U5" i="5"/>
  <c r="D5" i="5"/>
  <c r="AN5" i="5"/>
  <c r="Y26" i="5"/>
  <c r="L68" i="5"/>
  <c r="AN47" i="5"/>
  <c r="AL68" i="5"/>
  <c r="W26" i="5"/>
  <c r="H5" i="5"/>
  <c r="L47" i="5"/>
  <c r="Y47" i="5"/>
  <c r="AL47" i="5"/>
  <c r="Y5" i="5"/>
  <c r="J68" i="5"/>
  <c r="H47" i="5"/>
  <c r="J47" i="5"/>
  <c r="W5" i="5"/>
  <c r="N68" i="5"/>
  <c r="AR26" i="5"/>
  <c r="AC26" i="5"/>
  <c r="Y68" i="5"/>
  <c r="H26" i="5"/>
  <c r="N26" i="5"/>
  <c r="J26" i="5"/>
  <c r="AP47" i="5"/>
  <c r="AP5" i="5"/>
  <c r="AN68" i="5"/>
  <c r="N47" i="5"/>
  <c r="AN26" i="5"/>
  <c r="AR68" i="5"/>
  <c r="N5" i="5"/>
  <c r="L5" i="5"/>
  <c r="AC5" i="5"/>
  <c r="AC68" i="5"/>
  <c r="AF50" i="5"/>
  <c r="AA68" i="5"/>
  <c r="AF29" i="5"/>
  <c r="AA5" i="5"/>
  <c r="AA47" i="5"/>
  <c r="AC47" i="5"/>
  <c r="Q71" i="5"/>
  <c r="AA26" i="5"/>
  <c r="J5" i="5"/>
  <c r="L26" i="5"/>
  <c r="B50" i="5"/>
  <c r="B29" i="5"/>
  <c r="Q50" i="5"/>
  <c r="AF8" i="5"/>
  <c r="D8" i="5"/>
  <c r="AP68" i="5"/>
  <c r="Q8" i="5"/>
  <c r="B8" i="5"/>
  <c r="AF71" i="5"/>
  <c r="B71" i="5"/>
  <c r="Q29" i="5"/>
  <c r="AR47" i="5"/>
  <c r="AR5" i="5"/>
  <c r="S71" i="5"/>
  <c r="AJ8" i="5"/>
  <c r="D29" i="5"/>
  <c r="Y71" i="5"/>
  <c r="U8" i="5"/>
  <c r="AH50" i="5"/>
  <c r="AH71" i="5"/>
  <c r="AL29" i="5"/>
  <c r="S50" i="5"/>
  <c r="Y29" i="5"/>
  <c r="AH8" i="5"/>
  <c r="S29" i="5"/>
  <c r="W71" i="5"/>
  <c r="AL8" i="5"/>
  <c r="H8" i="5"/>
  <c r="W29" i="5"/>
  <c r="F50" i="5"/>
  <c r="W8" i="5"/>
  <c r="AL50" i="5"/>
  <c r="S8" i="5"/>
  <c r="H29" i="5"/>
  <c r="AJ50" i="5"/>
  <c r="J29" i="5"/>
  <c r="D50" i="5"/>
  <c r="U71" i="5"/>
  <c r="H50" i="5"/>
  <c r="AH29" i="5"/>
  <c r="D71" i="5"/>
  <c r="AJ29" i="5"/>
  <c r="AA29" i="5"/>
  <c r="H71" i="5"/>
  <c r="W50" i="5"/>
  <c r="AP29" i="5"/>
  <c r="AP50" i="5"/>
  <c r="AN71" i="5"/>
  <c r="F8" i="5"/>
  <c r="AN50" i="5"/>
  <c r="AL71" i="5"/>
  <c r="U29" i="5"/>
  <c r="L29" i="5"/>
  <c r="U50" i="5"/>
  <c r="AN8" i="5"/>
  <c r="AN29" i="5"/>
  <c r="L50" i="5"/>
  <c r="AC8" i="5"/>
  <c r="F71" i="5"/>
  <c r="L71" i="5"/>
  <c r="Y8" i="5"/>
  <c r="AP71" i="5"/>
  <c r="J71" i="5"/>
  <c r="J50" i="5"/>
  <c r="N8" i="5"/>
  <c r="AA8" i="5"/>
  <c r="AA50" i="5"/>
  <c r="AJ71" i="5"/>
  <c r="AR29" i="5"/>
  <c r="AA71" i="5"/>
  <c r="L8" i="5"/>
  <c r="N50" i="5"/>
  <c r="F29" i="5"/>
  <c r="D32" i="5"/>
  <c r="Q74" i="5"/>
  <c r="B32" i="5"/>
  <c r="AP8" i="5"/>
  <c r="Y50" i="5"/>
  <c r="AC29" i="5"/>
  <c r="AF53" i="5"/>
  <c r="AC50" i="5"/>
  <c r="AR71" i="5"/>
  <c r="N29" i="5"/>
  <c r="AR8" i="5"/>
  <c r="AF74" i="5"/>
  <c r="J8" i="5"/>
  <c r="AR50" i="5"/>
  <c r="Q11" i="5"/>
  <c r="Q53" i="5"/>
  <c r="S32" i="5"/>
  <c r="S74" i="5"/>
  <c r="B74" i="5"/>
  <c r="AF11" i="5"/>
  <c r="N71" i="5"/>
  <c r="S11" i="5"/>
  <c r="AF32" i="5"/>
  <c r="AH74" i="5"/>
  <c r="S53" i="5"/>
  <c r="B53" i="5"/>
  <c r="B11" i="5"/>
  <c r="D11" i="5"/>
  <c r="Q32" i="5"/>
  <c r="AH53" i="5"/>
  <c r="AL74" i="5"/>
  <c r="AH32" i="5"/>
  <c r="AH11" i="5"/>
  <c r="AC71" i="5"/>
  <c r="D53" i="5"/>
  <c r="AL11" i="5"/>
  <c r="F53" i="5"/>
  <c r="H53" i="5"/>
  <c r="W53" i="5"/>
  <c r="AJ32" i="5"/>
  <c r="Y74" i="5"/>
  <c r="U11" i="5"/>
  <c r="D74" i="5"/>
  <c r="F74" i="5"/>
  <c r="AJ11" i="5"/>
  <c r="H32" i="5"/>
  <c r="U32" i="5"/>
  <c r="J11" i="5"/>
  <c r="U74" i="5"/>
  <c r="U53" i="5"/>
  <c r="F32" i="5"/>
  <c r="F11" i="5"/>
  <c r="AJ53" i="5"/>
  <c r="AJ74" i="5"/>
  <c r="Y32" i="5"/>
  <c r="AR32" i="5"/>
  <c r="J74" i="5"/>
  <c r="W32" i="5"/>
  <c r="AL53" i="5"/>
  <c r="H11" i="5"/>
  <c r="AN74" i="5"/>
  <c r="AL32" i="5"/>
  <c r="Y53" i="5"/>
  <c r="AN53" i="5"/>
  <c r="W74" i="5"/>
  <c r="J53" i="5"/>
  <c r="L11" i="5"/>
  <c r="H74" i="5"/>
  <c r="J32" i="5"/>
  <c r="AF14" i="5"/>
  <c r="AN11" i="5"/>
  <c r="Y11" i="5"/>
  <c r="L32" i="5"/>
  <c r="W11" i="5"/>
  <c r="AN32" i="5"/>
  <c r="AP53" i="5"/>
  <c r="AR11" i="5"/>
  <c r="AR74" i="5"/>
  <c r="AA11" i="5"/>
  <c r="AP11" i="5"/>
  <c r="AP74" i="5"/>
  <c r="AC11" i="5"/>
  <c r="Q35" i="5"/>
  <c r="AF77" i="5"/>
  <c r="AP32" i="5"/>
  <c r="AC53" i="5"/>
  <c r="AA32" i="5"/>
  <c r="AC74" i="5"/>
  <c r="AF56" i="5"/>
  <c r="B14" i="5"/>
  <c r="AA74" i="5"/>
  <c r="N11" i="5"/>
  <c r="AA53" i="5"/>
  <c r="L74" i="5"/>
  <c r="Q77" i="5"/>
  <c r="N32" i="5"/>
  <c r="N53" i="5"/>
  <c r="L53" i="5"/>
  <c r="AC32" i="5"/>
  <c r="AR53" i="5"/>
  <c r="N74" i="5"/>
  <c r="U77" i="5"/>
  <c r="AH14" i="5"/>
  <c r="AH77" i="5"/>
  <c r="D35" i="5"/>
  <c r="B77" i="5"/>
  <c r="S14" i="5"/>
  <c r="AJ77" i="5"/>
  <c r="D14" i="5"/>
  <c r="D77" i="5"/>
  <c r="B56" i="5"/>
  <c r="AF35" i="5"/>
  <c r="H14" i="5"/>
  <c r="S56" i="5"/>
  <c r="S35" i="5"/>
  <c r="Q14" i="5"/>
  <c r="B35" i="5"/>
  <c r="AH35" i="5"/>
  <c r="Q56" i="5"/>
  <c r="S77" i="5"/>
  <c r="AH56" i="5"/>
  <c r="W77" i="5"/>
  <c r="D56" i="5"/>
  <c r="AL35" i="5"/>
  <c r="U56" i="5"/>
  <c r="AA35" i="5"/>
  <c r="AP35" i="5"/>
  <c r="L35" i="5"/>
  <c r="L77" i="5"/>
  <c r="AJ14" i="5"/>
  <c r="F77" i="5"/>
  <c r="F56" i="5"/>
  <c r="W35" i="5"/>
  <c r="U14" i="5"/>
  <c r="W56" i="5"/>
  <c r="AR56" i="5"/>
  <c r="H56" i="5"/>
  <c r="AJ35" i="5"/>
  <c r="W14" i="5"/>
  <c r="H77" i="5"/>
  <c r="AL77" i="5"/>
  <c r="U35" i="5"/>
  <c r="AJ56" i="5"/>
  <c r="F35" i="5"/>
  <c r="H35" i="5"/>
  <c r="AL56" i="5"/>
  <c r="F14" i="5"/>
  <c r="AP77" i="5"/>
  <c r="AP56" i="5"/>
  <c r="AA14" i="5"/>
  <c r="Y14" i="5"/>
  <c r="AN56" i="5"/>
  <c r="AL14" i="5"/>
  <c r="S80" i="5"/>
  <c r="J77" i="5"/>
  <c r="Y35" i="5"/>
  <c r="AR77" i="5"/>
  <c r="J56" i="5"/>
  <c r="AP14" i="5"/>
  <c r="AN35" i="5"/>
  <c r="AC56" i="5"/>
  <c r="J14" i="5"/>
  <c r="L56" i="5"/>
  <c r="AN14" i="5"/>
  <c r="AC14" i="5"/>
  <c r="Y56" i="5"/>
  <c r="AA77" i="5"/>
  <c r="J35" i="5"/>
  <c r="AN77" i="5"/>
  <c r="B17" i="5"/>
  <c r="AA56" i="5"/>
  <c r="Y77" i="5"/>
  <c r="L14" i="5"/>
  <c r="AF17" i="5"/>
  <c r="AF59" i="5"/>
  <c r="F38" i="5"/>
  <c r="Q59" i="5"/>
  <c r="AC77" i="5"/>
  <c r="AR14" i="5"/>
  <c r="AH17" i="5"/>
  <c r="AC35" i="5"/>
  <c r="Q17" i="5"/>
  <c r="N14" i="5"/>
  <c r="N77" i="5"/>
  <c r="U80" i="5"/>
  <c r="Q38" i="5"/>
  <c r="B59" i="5"/>
  <c r="S17" i="5"/>
  <c r="U59" i="5"/>
  <c r="AR35" i="5"/>
  <c r="N56" i="5"/>
  <c r="B80" i="5"/>
  <c r="D59" i="5"/>
  <c r="AH38" i="5"/>
  <c r="AF38" i="5"/>
  <c r="Q80" i="5"/>
  <c r="D80" i="5"/>
  <c r="N35" i="5"/>
  <c r="S59" i="5"/>
  <c r="D38" i="5"/>
  <c r="F59" i="5"/>
  <c r="AH80" i="5"/>
  <c r="D17" i="5"/>
  <c r="J17" i="5"/>
  <c r="AF80" i="5"/>
  <c r="AN38" i="5"/>
  <c r="AL80" i="5"/>
  <c r="U38" i="5"/>
  <c r="F17" i="5"/>
  <c r="U17" i="5"/>
  <c r="S38" i="5"/>
  <c r="B38" i="5"/>
  <c r="AJ80" i="5"/>
  <c r="Y17" i="5"/>
  <c r="AJ38" i="5"/>
  <c r="W38" i="5"/>
  <c r="AL38" i="5"/>
  <c r="H38" i="5"/>
  <c r="J80" i="5"/>
  <c r="AP17" i="5"/>
  <c r="AJ59" i="5"/>
  <c r="J38" i="5"/>
  <c r="AH59" i="5"/>
  <c r="N38" i="5"/>
  <c r="O38" i="5" s="1"/>
  <c r="AR80" i="5"/>
  <c r="AS80" i="5" s="1"/>
  <c r="H17" i="5"/>
  <c r="F80" i="5"/>
  <c r="AJ17" i="5"/>
  <c r="W17" i="5"/>
  <c r="AN80" i="5"/>
  <c r="J59" i="5"/>
  <c r="H59" i="5"/>
  <c r="W59" i="5"/>
  <c r="AL17" i="5"/>
  <c r="H80" i="5"/>
  <c r="Y59" i="5"/>
  <c r="AN17" i="5"/>
  <c r="AP38" i="5"/>
  <c r="W80" i="5"/>
  <c r="L59" i="5"/>
  <c r="L17" i="5"/>
  <c r="L80" i="5"/>
  <c r="AN59" i="5"/>
  <c r="Y38" i="5"/>
  <c r="AP80" i="5"/>
  <c r="Y80" i="5"/>
  <c r="N80" i="5"/>
  <c r="AC59" i="5"/>
  <c r="N59" i="5"/>
  <c r="AR17" i="5"/>
  <c r="AC38" i="5"/>
  <c r="AL59" i="5"/>
  <c r="L38" i="5"/>
  <c r="Q41" i="5"/>
  <c r="B62" i="5"/>
  <c r="AR38" i="5"/>
  <c r="AS38" i="5" s="1"/>
  <c r="AC80" i="5"/>
  <c r="AA17" i="5"/>
  <c r="AP59" i="5"/>
  <c r="AC17" i="5"/>
  <c r="N17" i="5"/>
  <c r="O17" i="5" s="1"/>
  <c r="Q62" i="5"/>
  <c r="AH41" i="5"/>
  <c r="AA59" i="5"/>
  <c r="AR59" i="5"/>
  <c r="AS59" i="5" s="1"/>
  <c r="AF20" i="5"/>
  <c r="Q83" i="5"/>
  <c r="AF41" i="5"/>
  <c r="AA80" i="5"/>
  <c r="B20" i="5"/>
  <c r="S83" i="5"/>
  <c r="AA38" i="5"/>
  <c r="AF62" i="5"/>
  <c r="D41" i="5"/>
  <c r="B41" i="5"/>
  <c r="Q20" i="5"/>
  <c r="B83" i="5"/>
  <c r="D83" i="5"/>
  <c r="S41" i="5"/>
  <c r="S62" i="5"/>
  <c r="AH62" i="5"/>
  <c r="D62" i="5"/>
  <c r="AF83" i="5"/>
  <c r="D20" i="5"/>
  <c r="AH83" i="5"/>
  <c r="AH20" i="5"/>
  <c r="S20" i="5"/>
  <c r="AV1099" i="4"/>
  <c r="AS1099" i="4"/>
  <c r="B7" i="5"/>
  <c r="AF28" i="5"/>
  <c r="B28" i="5"/>
  <c r="AH7" i="5"/>
  <c r="S28" i="5"/>
  <c r="Q28" i="5"/>
  <c r="D70" i="5"/>
  <c r="D49" i="5"/>
  <c r="Q49" i="5"/>
  <c r="B70" i="5"/>
  <c r="B49" i="5"/>
  <c r="D7" i="5"/>
  <c r="AH49" i="5"/>
  <c r="AJ28" i="5"/>
  <c r="AF7" i="5"/>
  <c r="AH70" i="5"/>
  <c r="AH28" i="5"/>
  <c r="Q7" i="5"/>
  <c r="AJ7" i="5"/>
  <c r="AF49" i="5"/>
  <c r="F49" i="5"/>
  <c r="Q70" i="5"/>
  <c r="D28" i="5"/>
  <c r="U49" i="5"/>
  <c r="S70" i="5"/>
  <c r="S7" i="5"/>
  <c r="W70" i="5"/>
  <c r="H70" i="5"/>
  <c r="H49" i="5"/>
  <c r="H28" i="5"/>
  <c r="AL7" i="5"/>
  <c r="H7" i="5"/>
  <c r="U28" i="5"/>
  <c r="AJ70" i="5"/>
  <c r="W28" i="5"/>
  <c r="W7" i="5"/>
  <c r="S49" i="5"/>
  <c r="F28" i="5"/>
  <c r="F7" i="5"/>
  <c r="AF70" i="5"/>
  <c r="U7" i="5"/>
  <c r="AJ49" i="5"/>
  <c r="AL49" i="5"/>
  <c r="L7" i="5"/>
  <c r="AN70" i="5"/>
  <c r="J28" i="5"/>
  <c r="AA70" i="5"/>
  <c r="J70" i="5"/>
  <c r="Y70" i="5"/>
  <c r="AL70" i="5"/>
  <c r="Y28" i="5"/>
  <c r="AN49" i="5"/>
  <c r="AA7" i="5"/>
  <c r="Y7" i="5"/>
  <c r="W49" i="5"/>
  <c r="AN7" i="5"/>
  <c r="J49" i="5"/>
  <c r="AP28" i="5"/>
  <c r="J7" i="5"/>
  <c r="U70" i="5"/>
  <c r="AL28" i="5"/>
  <c r="B10" i="5"/>
  <c r="F70" i="5"/>
  <c r="L28" i="5"/>
  <c r="AA49" i="5"/>
  <c r="AC28" i="5"/>
  <c r="N7" i="5"/>
  <c r="AR70" i="5"/>
  <c r="AP49" i="5"/>
  <c r="N28" i="5"/>
  <c r="AP7" i="5"/>
  <c r="N70" i="5"/>
  <c r="L70" i="5"/>
  <c r="N49" i="5"/>
  <c r="AR7" i="5"/>
  <c r="Y49" i="5"/>
  <c r="AN28" i="5"/>
  <c r="AF73" i="5"/>
  <c r="AP70" i="5"/>
  <c r="AA28" i="5"/>
  <c r="AF10" i="5"/>
  <c r="L49" i="5"/>
  <c r="B31" i="5"/>
  <c r="AR49" i="5"/>
  <c r="Q52" i="5"/>
  <c r="AF31" i="5"/>
  <c r="Q73" i="5"/>
  <c r="B73" i="5"/>
  <c r="Q10" i="5"/>
  <c r="B52" i="5"/>
  <c r="AC49" i="5"/>
  <c r="S73" i="5"/>
  <c r="AF52" i="5"/>
  <c r="AC70" i="5"/>
  <c r="D52" i="5"/>
  <c r="D10" i="5"/>
  <c r="AR28" i="5"/>
  <c r="Q31" i="5"/>
  <c r="D73" i="5"/>
  <c r="AH31" i="5"/>
  <c r="U73" i="5"/>
  <c r="AH73" i="5"/>
  <c r="AC7" i="5"/>
  <c r="AJ10" i="5"/>
  <c r="D31" i="5"/>
  <c r="U31" i="5"/>
  <c r="AL31" i="5"/>
  <c r="AH52" i="5"/>
  <c r="H73" i="5"/>
  <c r="J73" i="5"/>
  <c r="S52" i="5"/>
  <c r="AP10" i="5"/>
  <c r="F10" i="5"/>
  <c r="H31" i="5"/>
  <c r="S31" i="5"/>
  <c r="U52" i="5"/>
  <c r="AJ73" i="5"/>
  <c r="F31" i="5"/>
  <c r="Y31" i="5"/>
  <c r="F52" i="5"/>
  <c r="S10" i="5"/>
  <c r="AJ52" i="5"/>
  <c r="AH10" i="5"/>
  <c r="Y73" i="5"/>
  <c r="F73" i="5"/>
  <c r="W10" i="5"/>
  <c r="W73" i="5"/>
  <c r="W31" i="5"/>
  <c r="AL73" i="5"/>
  <c r="J31" i="5"/>
  <c r="AA52" i="5"/>
  <c r="L10" i="5"/>
  <c r="U10" i="5"/>
  <c r="L73" i="5"/>
  <c r="AN10" i="5"/>
  <c r="H10" i="5"/>
  <c r="AN73" i="5"/>
  <c r="AN52" i="5"/>
  <c r="AL52" i="5"/>
  <c r="J10" i="5"/>
  <c r="N31" i="5"/>
  <c r="AJ31" i="5"/>
  <c r="Y52" i="5"/>
  <c r="AP52" i="5"/>
  <c r="AC52" i="5"/>
  <c r="AL10" i="5"/>
  <c r="AP31" i="5"/>
  <c r="H52" i="5"/>
  <c r="AR73" i="5"/>
  <c r="L52" i="5"/>
  <c r="AN31" i="5"/>
  <c r="Y10" i="5"/>
  <c r="L31" i="5"/>
  <c r="W52" i="5"/>
  <c r="AP73" i="5"/>
  <c r="AA31" i="5"/>
  <c r="Q13" i="5"/>
  <c r="N52" i="5"/>
  <c r="N10" i="5"/>
  <c r="Q55" i="5"/>
  <c r="AC73" i="5"/>
  <c r="AF34" i="5"/>
  <c r="AF13" i="5"/>
  <c r="AR52" i="5"/>
  <c r="AC31" i="5"/>
  <c r="AA10" i="5"/>
  <c r="J52" i="5"/>
  <c r="N73" i="5"/>
  <c r="AF76" i="5"/>
  <c r="B34" i="5"/>
  <c r="Q34" i="5"/>
  <c r="AH55" i="5"/>
  <c r="AA73" i="5"/>
  <c r="B76" i="5"/>
  <c r="AC10" i="5"/>
  <c r="AF55" i="5"/>
  <c r="D34" i="5"/>
  <c r="F55" i="5"/>
  <c r="Q76" i="5"/>
  <c r="B55" i="5"/>
  <c r="S34" i="5"/>
  <c r="F13" i="5"/>
  <c r="AR31" i="5"/>
  <c r="B13" i="5"/>
  <c r="AR10" i="5"/>
  <c r="S13" i="5"/>
  <c r="S76" i="5"/>
  <c r="AH13" i="5"/>
  <c r="U34" i="5"/>
  <c r="AL13" i="5"/>
  <c r="AJ13" i="5"/>
  <c r="H34" i="5"/>
  <c r="AH34" i="5"/>
  <c r="D55" i="5"/>
  <c r="AH76" i="5"/>
  <c r="U13" i="5"/>
  <c r="AJ76" i="5"/>
  <c r="D76" i="5"/>
  <c r="H55" i="5"/>
  <c r="S55" i="5"/>
  <c r="D13" i="5"/>
  <c r="AJ34" i="5"/>
  <c r="U76" i="5"/>
  <c r="H13" i="5"/>
  <c r="AJ55" i="5"/>
  <c r="U55" i="5"/>
  <c r="AA76" i="5"/>
  <c r="F76" i="5"/>
  <c r="W55" i="5"/>
  <c r="AL55" i="5"/>
  <c r="F34" i="5"/>
  <c r="W13" i="5"/>
  <c r="Y55" i="5"/>
  <c r="AL76" i="5"/>
  <c r="AN13" i="5"/>
  <c r="J34" i="5"/>
  <c r="AN34" i="5"/>
  <c r="Y34" i="5"/>
  <c r="AN76" i="5"/>
  <c r="L34" i="5"/>
  <c r="AN55" i="5"/>
  <c r="H76" i="5"/>
  <c r="AR34" i="5"/>
  <c r="J55" i="5"/>
  <c r="AL34" i="5"/>
  <c r="Y76" i="5"/>
  <c r="AF79" i="5"/>
  <c r="J76" i="5"/>
  <c r="W76" i="5"/>
  <c r="AP55" i="5"/>
  <c r="Y13" i="5"/>
  <c r="J13" i="5"/>
  <c r="W34" i="5"/>
  <c r="S16" i="5"/>
  <c r="AR55" i="5"/>
  <c r="L55" i="5"/>
  <c r="AR13" i="5"/>
  <c r="N76" i="5"/>
  <c r="L76" i="5"/>
  <c r="AR76" i="5"/>
  <c r="AP76" i="5"/>
  <c r="B16" i="5"/>
  <c r="AF16" i="5"/>
  <c r="AA13" i="5"/>
  <c r="B37" i="5"/>
  <c r="N13" i="5"/>
  <c r="N34" i="5"/>
  <c r="Q37" i="5"/>
  <c r="AH58" i="5"/>
  <c r="AA34" i="5"/>
  <c r="AP13" i="5"/>
  <c r="AC34" i="5"/>
  <c r="L13" i="5"/>
  <c r="AP34" i="5"/>
  <c r="AC76" i="5"/>
  <c r="AC13" i="5"/>
  <c r="S58" i="5"/>
  <c r="AA55" i="5"/>
  <c r="N55" i="5"/>
  <c r="B58" i="5"/>
  <c r="AC55" i="5"/>
  <c r="AL79" i="5"/>
  <c r="D16" i="5"/>
  <c r="F16" i="5"/>
  <c r="AJ16" i="5"/>
  <c r="S79" i="5"/>
  <c r="Q79" i="5"/>
  <c r="AA37" i="5"/>
  <c r="AH16" i="5"/>
  <c r="AH79" i="5"/>
  <c r="D58" i="5"/>
  <c r="AF58" i="5"/>
  <c r="Q16" i="5"/>
  <c r="Q58" i="5"/>
  <c r="D79" i="5"/>
  <c r="S37" i="5"/>
  <c r="D37" i="5"/>
  <c r="B79" i="5"/>
  <c r="U58" i="5"/>
  <c r="AF37" i="5"/>
  <c r="AH37" i="5"/>
  <c r="AL58" i="5"/>
  <c r="L79" i="5"/>
  <c r="W79" i="5"/>
  <c r="AP58" i="5"/>
  <c r="W16" i="5"/>
  <c r="F79" i="5"/>
  <c r="AJ58" i="5"/>
  <c r="H37" i="5"/>
  <c r="AL16" i="5"/>
  <c r="U16" i="5"/>
  <c r="H58" i="5"/>
  <c r="F37" i="5"/>
  <c r="AJ79" i="5"/>
  <c r="W37" i="5"/>
  <c r="H16" i="5"/>
  <c r="AL37" i="5"/>
  <c r="F58" i="5"/>
  <c r="AJ37" i="5"/>
  <c r="W58" i="5"/>
  <c r="U79" i="5"/>
  <c r="U37" i="5"/>
  <c r="AP37" i="5"/>
  <c r="H79" i="5"/>
  <c r="AF82" i="5"/>
  <c r="L16" i="5"/>
  <c r="J58" i="5"/>
  <c r="AP79" i="5"/>
  <c r="AA79" i="5"/>
  <c r="Y16" i="5"/>
  <c r="N58" i="5"/>
  <c r="Y37" i="5"/>
  <c r="S19" i="5"/>
  <c r="AP16" i="5"/>
  <c r="J37" i="5"/>
  <c r="AC16" i="5"/>
  <c r="N79" i="5"/>
  <c r="Y58" i="5"/>
  <c r="AA58" i="5"/>
  <c r="AR58" i="5"/>
  <c r="L58" i="5"/>
  <c r="AN16" i="5"/>
  <c r="AN58" i="5"/>
  <c r="AN79" i="5"/>
  <c r="J79" i="5"/>
  <c r="Y79" i="5"/>
  <c r="J16" i="5"/>
  <c r="L37" i="5"/>
  <c r="AN37" i="5"/>
  <c r="AA16" i="5"/>
  <c r="B19" i="5"/>
  <c r="AC79" i="5"/>
  <c r="AH82" i="5"/>
  <c r="AJ61" i="5"/>
  <c r="AR79" i="5"/>
  <c r="U82" i="5"/>
  <c r="Q82" i="5"/>
  <c r="AC37" i="5"/>
  <c r="N37" i="5"/>
  <c r="N16" i="5"/>
  <c r="AC58" i="5"/>
  <c r="AF40" i="5"/>
  <c r="AR37" i="5"/>
  <c r="AF19" i="5"/>
  <c r="S82" i="5"/>
  <c r="B61" i="5"/>
  <c r="Q61" i="5"/>
  <c r="AH19" i="5"/>
  <c r="AF61" i="5"/>
  <c r="AJ40" i="5"/>
  <c r="AR16" i="5"/>
  <c r="Q19" i="5"/>
  <c r="W82" i="5"/>
  <c r="Q40" i="5"/>
  <c r="F61" i="5"/>
  <c r="D61" i="5"/>
  <c r="D82" i="5"/>
  <c r="S61" i="5"/>
  <c r="H82" i="5"/>
  <c r="B40" i="5"/>
  <c r="F40" i="5"/>
  <c r="D19" i="5"/>
  <c r="D40" i="5"/>
  <c r="B82" i="5"/>
  <c r="U61" i="5"/>
  <c r="AH61" i="5"/>
  <c r="J61" i="5"/>
  <c r="AJ82" i="5"/>
  <c r="U40" i="5"/>
  <c r="AL61" i="5"/>
  <c r="AN19" i="5"/>
  <c r="H40" i="5"/>
  <c r="S40" i="5"/>
  <c r="J82" i="5"/>
  <c r="AL82" i="5"/>
  <c r="Y40" i="5"/>
  <c r="F19" i="5"/>
  <c r="AN82" i="5"/>
  <c r="Y19" i="5"/>
  <c r="F82" i="5"/>
  <c r="AJ19" i="5"/>
  <c r="J40" i="5"/>
  <c r="AN40" i="5"/>
  <c r="Y82" i="5"/>
  <c r="AP40" i="5"/>
  <c r="AA19" i="5"/>
  <c r="W19" i="5"/>
  <c r="U19" i="5"/>
  <c r="AP82" i="5"/>
  <c r="W40" i="5"/>
  <c r="L82" i="5"/>
  <c r="AH40" i="5"/>
  <c r="W61" i="5"/>
  <c r="AN61" i="5"/>
  <c r="J19" i="5"/>
  <c r="Y61" i="5"/>
  <c r="N19" i="5"/>
  <c r="H61" i="5"/>
  <c r="AL40" i="5"/>
  <c r="L61" i="5"/>
  <c r="AL19" i="5"/>
  <c r="B64" i="5"/>
  <c r="H19" i="5"/>
  <c r="N82" i="5"/>
  <c r="AC82" i="5"/>
  <c r="AP19" i="5"/>
  <c r="L19" i="5"/>
  <c r="N61" i="5"/>
  <c r="AA40" i="5"/>
  <c r="AR61" i="5"/>
  <c r="Q22" i="5"/>
  <c r="AC19" i="5"/>
  <c r="B22" i="5"/>
  <c r="AR19" i="5"/>
  <c r="AR82" i="5"/>
  <c r="N40" i="5"/>
  <c r="AA61" i="5"/>
  <c r="AR40" i="5"/>
  <c r="AA82" i="5"/>
  <c r="S22" i="5"/>
  <c r="AP61" i="5"/>
  <c r="AC61" i="5"/>
  <c r="Q85" i="5"/>
  <c r="AF85" i="5"/>
  <c r="AC40" i="5"/>
  <c r="Q64" i="5"/>
  <c r="AH64" i="5"/>
  <c r="L40" i="5"/>
  <c r="AF22" i="5"/>
  <c r="Q43" i="5"/>
  <c r="AF43" i="5"/>
  <c r="B85" i="5"/>
  <c r="B43" i="5"/>
  <c r="AH85" i="5"/>
  <c r="AF64" i="5"/>
  <c r="S64" i="5"/>
  <c r="S85" i="5"/>
  <c r="AH43" i="5"/>
  <c r="D22" i="5"/>
  <c r="S43" i="5"/>
  <c r="D85" i="5"/>
  <c r="D64" i="5"/>
  <c r="D43" i="5"/>
  <c r="AH22" i="5"/>
  <c r="O59" i="5" l="1"/>
  <c r="O80" i="5"/>
  <c r="AD17" i="5"/>
  <c r="AD38" i="5"/>
  <c r="AS14" i="5"/>
  <c r="AD32" i="5"/>
  <c r="AS8" i="5"/>
  <c r="AS47" i="5"/>
  <c r="AD47" i="5"/>
  <c r="AS17" i="5"/>
  <c r="AD77" i="5"/>
  <c r="AD11" i="5"/>
  <c r="AD71" i="5"/>
  <c r="O29" i="5"/>
  <c r="O5" i="5"/>
  <c r="O26" i="5"/>
  <c r="AD80" i="5"/>
  <c r="AD56" i="5"/>
  <c r="O53" i="5"/>
  <c r="AS71" i="5"/>
  <c r="AD8" i="5"/>
  <c r="AS68" i="5"/>
  <c r="AD59" i="5"/>
  <c r="O77" i="5"/>
  <c r="AS56" i="5"/>
  <c r="O32" i="5"/>
  <c r="AD74" i="5"/>
  <c r="AS32" i="5"/>
  <c r="AD50" i="5"/>
  <c r="O8" i="5"/>
  <c r="O56" i="5"/>
  <c r="O14" i="5"/>
  <c r="O50" i="5"/>
  <c r="O47" i="5"/>
  <c r="AD26" i="5"/>
  <c r="O35" i="5"/>
  <c r="AS35" i="5"/>
  <c r="AD53" i="5"/>
  <c r="AS74" i="5"/>
  <c r="AS50" i="5"/>
  <c r="AD29" i="5"/>
  <c r="AS26" i="5"/>
  <c r="AD35" i="5"/>
  <c r="AD14" i="5"/>
  <c r="AS77" i="5"/>
  <c r="O74" i="5"/>
  <c r="AS11" i="5"/>
  <c r="O71" i="5"/>
  <c r="AD68" i="5"/>
  <c r="O68" i="5"/>
  <c r="AS53" i="5"/>
  <c r="O11" i="5"/>
  <c r="AS29" i="5"/>
  <c r="AS5" i="5"/>
  <c r="AD5" i="5"/>
</calcChain>
</file>

<file path=xl/sharedStrings.xml><?xml version="1.0" encoding="utf-8"?>
<sst xmlns="http://schemas.openxmlformats.org/spreadsheetml/2006/main" count="1470" uniqueCount="173">
  <si>
    <t>名　称</t>
    <rPh sb="0" eb="1">
      <t>メイ</t>
    </rPh>
    <rPh sb="2" eb="3">
      <t>ショウ</t>
    </rPh>
    <phoneticPr fontId="4"/>
  </si>
  <si>
    <t>日　付</t>
    <rPh sb="0" eb="1">
      <t>ヒ</t>
    </rPh>
    <rPh sb="2" eb="3">
      <t>ツキ</t>
    </rPh>
    <phoneticPr fontId="4"/>
  </si>
  <si>
    <t>その他休日の設定</t>
    <rPh sb="2" eb="3">
      <t>タ</t>
    </rPh>
    <rPh sb="3" eb="5">
      <t>キュウジツ</t>
    </rPh>
    <rPh sb="6" eb="8">
      <t>セッテイ</t>
    </rPh>
    <phoneticPr fontId="4"/>
  </si>
  <si>
    <t>全部</t>
  </si>
  <si>
    <t>なし</t>
    <phoneticPr fontId="4"/>
  </si>
  <si>
    <t>あり</t>
    <phoneticPr fontId="4"/>
  </si>
  <si>
    <t>日まで</t>
    <rPh sb="0" eb="1">
      <t>ニチ</t>
    </rPh>
    <phoneticPr fontId="4"/>
  </si>
  <si>
    <t>1月</t>
    <rPh sb="1" eb="2">
      <t>ガツ</t>
    </rPh>
    <phoneticPr fontId="4"/>
  </si>
  <si>
    <t>年始休み</t>
    <rPh sb="0" eb="2">
      <t>ネンシ</t>
    </rPh>
    <rPh sb="2" eb="3">
      <t>ヤス</t>
    </rPh>
    <phoneticPr fontId="4"/>
  </si>
  <si>
    <t>日から</t>
    <rPh sb="0" eb="1">
      <t>ニチ</t>
    </rPh>
    <phoneticPr fontId="4"/>
  </si>
  <si>
    <t>12月</t>
    <rPh sb="2" eb="3">
      <t>ガツ</t>
    </rPh>
    <phoneticPr fontId="4"/>
  </si>
  <si>
    <t>年　度</t>
    <rPh sb="0" eb="1">
      <t>ネン</t>
    </rPh>
    <rPh sb="2" eb="3">
      <t>ド</t>
    </rPh>
    <phoneticPr fontId="6"/>
  </si>
  <si>
    <t>勤労感謝の日</t>
  </si>
  <si>
    <t>文化の日</t>
  </si>
  <si>
    <t>秋分の日</t>
  </si>
  <si>
    <t>敬老の日</t>
  </si>
  <si>
    <t>山の日</t>
  </si>
  <si>
    <t>スポーツの日</t>
  </si>
  <si>
    <t>海の日</t>
  </si>
  <si>
    <t>振替休日</t>
    <rPh sb="0" eb="2">
      <t>フリカエ</t>
    </rPh>
    <rPh sb="2" eb="4">
      <t>キュウジツ</t>
    </rPh>
    <phoneticPr fontId="10"/>
  </si>
  <si>
    <t>こどもの日</t>
  </si>
  <si>
    <t>みどりの日</t>
  </si>
  <si>
    <t>憲法記念日</t>
  </si>
  <si>
    <t>昭和の日</t>
  </si>
  <si>
    <t>春分の日</t>
  </si>
  <si>
    <t>天皇誕生日</t>
  </si>
  <si>
    <t>建国記念の日</t>
  </si>
  <si>
    <t>成人の日</t>
  </si>
  <si>
    <t>元日</t>
  </si>
  <si>
    <t>即位礼正殿の儀</t>
    <phoneticPr fontId="10"/>
  </si>
  <si>
    <t>体育の日</t>
    <phoneticPr fontId="10"/>
  </si>
  <si>
    <t>国民の休日</t>
    <rPh sb="0" eb="2">
      <t>コクミン</t>
    </rPh>
    <rPh sb="3" eb="5">
      <t>キュウジツ</t>
    </rPh>
    <phoneticPr fontId="10"/>
  </si>
  <si>
    <t>即位の日</t>
    <phoneticPr fontId="10"/>
  </si>
  <si>
    <t>体育の日</t>
  </si>
  <si>
    <t>名称</t>
    <rPh sb="0" eb="2">
      <t>メイショウ</t>
    </rPh>
    <phoneticPr fontId="4"/>
  </si>
  <si>
    <t>日付</t>
    <rPh sb="0" eb="2">
      <t>ヒヅケ</t>
    </rPh>
    <phoneticPr fontId="4"/>
  </si>
  <si>
    <t>通常の休日</t>
    <rPh sb="0" eb="2">
      <t>ツウジョウ</t>
    </rPh>
    <rPh sb="3" eb="5">
      <t>キュウジツ</t>
    </rPh>
    <phoneticPr fontId="6"/>
  </si>
  <si>
    <t>年末年始</t>
    <rPh sb="0" eb="2">
      <t>ネンマツ</t>
    </rPh>
    <rPh sb="2" eb="4">
      <t>ネンシ</t>
    </rPh>
    <phoneticPr fontId="6"/>
  </si>
  <si>
    <t>休日振替</t>
    <rPh sb="0" eb="2">
      <t>キュウジツ</t>
    </rPh>
    <rPh sb="2" eb="4">
      <t>フリカエ</t>
    </rPh>
    <phoneticPr fontId="6"/>
  </si>
  <si>
    <t>計算分</t>
    <rPh sb="0" eb="2">
      <t>ケイサン</t>
    </rPh>
    <rPh sb="2" eb="3">
      <t>ブン</t>
    </rPh>
    <phoneticPr fontId="6"/>
  </si>
  <si>
    <t>2020後</t>
    <rPh sb="4" eb="5">
      <t>アト</t>
    </rPh>
    <phoneticPr fontId="6"/>
  </si>
  <si>
    <t>12月31日年末休み</t>
    <rPh sb="6" eb="8">
      <t>ネンマツ</t>
    </rPh>
    <rPh sb="8" eb="9">
      <t>ヤス</t>
    </rPh>
    <phoneticPr fontId="6"/>
  </si>
  <si>
    <t>12月30日年末休み</t>
    <rPh sb="6" eb="8">
      <t>ネンマツ</t>
    </rPh>
    <rPh sb="8" eb="9">
      <t>ヤス</t>
    </rPh>
    <phoneticPr fontId="6"/>
  </si>
  <si>
    <t>12月29日年末休み</t>
    <rPh sb="6" eb="8">
      <t>ネンマツ</t>
    </rPh>
    <rPh sb="8" eb="9">
      <t>ヤス</t>
    </rPh>
    <phoneticPr fontId="6"/>
  </si>
  <si>
    <t>12月28日年末休み</t>
    <rPh sb="6" eb="8">
      <t>ネンマツ</t>
    </rPh>
    <rPh sb="8" eb="9">
      <t>ヤス</t>
    </rPh>
    <phoneticPr fontId="6"/>
  </si>
  <si>
    <t>12月27日年末休み</t>
    <rPh sb="6" eb="8">
      <t>ネンマツ</t>
    </rPh>
    <rPh sb="8" eb="9">
      <t>ヤス</t>
    </rPh>
    <phoneticPr fontId="6"/>
  </si>
  <si>
    <t>12月26日年末休み</t>
    <rPh sb="6" eb="8">
      <t>ネンマツ</t>
    </rPh>
    <rPh sb="8" eb="9">
      <t>ヤス</t>
    </rPh>
    <phoneticPr fontId="6"/>
  </si>
  <si>
    <t>12月25日年末休み</t>
    <rPh sb="6" eb="8">
      <t>ネンマツ</t>
    </rPh>
    <rPh sb="8" eb="9">
      <t>ヤス</t>
    </rPh>
    <phoneticPr fontId="6"/>
  </si>
  <si>
    <t>12月24日年末休み</t>
    <rPh sb="6" eb="8">
      <t>ネンマツ</t>
    </rPh>
    <rPh sb="8" eb="9">
      <t>ヤス</t>
    </rPh>
    <phoneticPr fontId="6"/>
  </si>
  <si>
    <t>12月23日年末休み</t>
    <rPh sb="6" eb="8">
      <t>ネンマツ</t>
    </rPh>
    <rPh sb="8" eb="9">
      <t>ヤス</t>
    </rPh>
    <phoneticPr fontId="6"/>
  </si>
  <si>
    <t>12月22日年末休み</t>
    <rPh sb="6" eb="8">
      <t>ネンマツ</t>
    </rPh>
    <rPh sb="8" eb="9">
      <t>ヤス</t>
    </rPh>
    <phoneticPr fontId="6"/>
  </si>
  <si>
    <t>12月21日年末休み</t>
    <rPh sb="6" eb="8">
      <t>ネンマツ</t>
    </rPh>
    <rPh sb="8" eb="9">
      <t>ヤス</t>
    </rPh>
    <phoneticPr fontId="6"/>
  </si>
  <si>
    <t>11月23日</t>
    <rPh sb="2" eb="3">
      <t>ガツ</t>
    </rPh>
    <rPh sb="5" eb="6">
      <t>ニチ</t>
    </rPh>
    <phoneticPr fontId="6"/>
  </si>
  <si>
    <t>勤労感謝の日</t>
    <phoneticPr fontId="6"/>
  </si>
  <si>
    <t>12月20日年末休み</t>
    <rPh sb="6" eb="8">
      <t>ネンマツ</t>
    </rPh>
    <rPh sb="8" eb="9">
      <t>ヤス</t>
    </rPh>
    <phoneticPr fontId="6"/>
  </si>
  <si>
    <t>11月3日</t>
    <rPh sb="2" eb="3">
      <t>ガツ</t>
    </rPh>
    <rPh sb="4" eb="5">
      <t>ニチ</t>
    </rPh>
    <phoneticPr fontId="6"/>
  </si>
  <si>
    <t>文化の日</t>
    <phoneticPr fontId="6"/>
  </si>
  <si>
    <t>1月10日年始休み</t>
    <rPh sb="5" eb="7">
      <t>ネンシ</t>
    </rPh>
    <rPh sb="7" eb="8">
      <t>ヤス</t>
    </rPh>
    <phoneticPr fontId="6"/>
  </si>
  <si>
    <t>スポーツの日</t>
    <phoneticPr fontId="6"/>
  </si>
  <si>
    <t>1月9日年始休み</t>
    <rPh sb="4" eb="6">
      <t>ネンシ</t>
    </rPh>
    <rPh sb="6" eb="7">
      <t>ヤス</t>
    </rPh>
    <phoneticPr fontId="6"/>
  </si>
  <si>
    <t>秋分</t>
    <rPh sb="0" eb="2">
      <t>シュウブン</t>
    </rPh>
    <phoneticPr fontId="6"/>
  </si>
  <si>
    <t>秋分の日</t>
    <phoneticPr fontId="6"/>
  </si>
  <si>
    <t>1月8日年始休み</t>
    <rPh sb="4" eb="6">
      <t>ネンシ</t>
    </rPh>
    <rPh sb="6" eb="7">
      <t>ヤス</t>
    </rPh>
    <phoneticPr fontId="6"/>
  </si>
  <si>
    <t>前日と翌日の両方を国民の祝日に挟まれた平日</t>
    <phoneticPr fontId="6"/>
  </si>
  <si>
    <t>国民の休日</t>
    <phoneticPr fontId="6"/>
  </si>
  <si>
    <t>1月7日年始休み</t>
    <rPh sb="4" eb="6">
      <t>ネンシ</t>
    </rPh>
    <rPh sb="6" eb="7">
      <t>ヤス</t>
    </rPh>
    <phoneticPr fontId="6"/>
  </si>
  <si>
    <t>敬老の日</t>
    <phoneticPr fontId="6"/>
  </si>
  <si>
    <t>1月6日年始休み</t>
    <rPh sb="4" eb="6">
      <t>ネンシ</t>
    </rPh>
    <rPh sb="6" eb="7">
      <t>ヤス</t>
    </rPh>
    <phoneticPr fontId="6"/>
  </si>
  <si>
    <t>8月11日</t>
    <rPh sb="1" eb="2">
      <t>ガツ</t>
    </rPh>
    <rPh sb="4" eb="5">
      <t>ニチ</t>
    </rPh>
    <phoneticPr fontId="6"/>
  </si>
  <si>
    <t>山の日</t>
    <phoneticPr fontId="6"/>
  </si>
  <si>
    <t>1月5日年始休み</t>
    <rPh sb="4" eb="6">
      <t>ネンシ</t>
    </rPh>
    <rPh sb="6" eb="7">
      <t>ヤス</t>
    </rPh>
    <phoneticPr fontId="6"/>
  </si>
  <si>
    <t>海の日</t>
    <phoneticPr fontId="6"/>
  </si>
  <si>
    <t>1月4日年始休み</t>
    <rPh sb="4" eb="6">
      <t>ネンシ</t>
    </rPh>
    <rPh sb="6" eb="7">
      <t>ヤス</t>
    </rPh>
    <phoneticPr fontId="6"/>
  </si>
  <si>
    <t>5月5日</t>
    <rPh sb="1" eb="2">
      <t>ガツ</t>
    </rPh>
    <rPh sb="3" eb="4">
      <t>ニチ</t>
    </rPh>
    <phoneticPr fontId="6"/>
  </si>
  <si>
    <t>こどもの日</t>
    <phoneticPr fontId="6"/>
  </si>
  <si>
    <t>1月3日年始休み</t>
    <rPh sb="4" eb="6">
      <t>ネンシ</t>
    </rPh>
    <rPh sb="6" eb="7">
      <t>ヤス</t>
    </rPh>
    <phoneticPr fontId="6"/>
  </si>
  <si>
    <t>5月4日</t>
    <rPh sb="1" eb="2">
      <t>ガツ</t>
    </rPh>
    <rPh sb="3" eb="4">
      <t>ニチ</t>
    </rPh>
    <phoneticPr fontId="6"/>
  </si>
  <si>
    <t>みどりの日</t>
    <phoneticPr fontId="6"/>
  </si>
  <si>
    <t>1月2日年始休み</t>
    <rPh sb="4" eb="6">
      <t>ネンシ</t>
    </rPh>
    <rPh sb="6" eb="7">
      <t>ヤス</t>
    </rPh>
    <phoneticPr fontId="6"/>
  </si>
  <si>
    <t>5月3日</t>
    <rPh sb="1" eb="2">
      <t>ガツ</t>
    </rPh>
    <rPh sb="3" eb="4">
      <t>ニチ</t>
    </rPh>
    <phoneticPr fontId="6"/>
  </si>
  <si>
    <t>憲法記念日</t>
    <phoneticPr fontId="6"/>
  </si>
  <si>
    <t>リスト参照</t>
    <rPh sb="3" eb="5">
      <t>サンショウ</t>
    </rPh>
    <phoneticPr fontId="6"/>
  </si>
  <si>
    <t>4月29日</t>
    <rPh sb="1" eb="2">
      <t>ガツ</t>
    </rPh>
    <rPh sb="4" eb="5">
      <t>ニチ</t>
    </rPh>
    <phoneticPr fontId="6"/>
  </si>
  <si>
    <t>昭和の日</t>
    <phoneticPr fontId="6"/>
  </si>
  <si>
    <t>2020年以前</t>
    <rPh sb="4" eb="5">
      <t>ネン</t>
    </rPh>
    <rPh sb="5" eb="7">
      <t>イゼン</t>
    </rPh>
    <phoneticPr fontId="6"/>
  </si>
  <si>
    <t>春分日</t>
    <rPh sb="0" eb="2">
      <t>シュンブン</t>
    </rPh>
    <rPh sb="2" eb="3">
      <t>ヒ</t>
    </rPh>
    <phoneticPr fontId="6"/>
  </si>
  <si>
    <t>春分の日</t>
    <phoneticPr fontId="6"/>
  </si>
  <si>
    <t>2月23日</t>
    <rPh sb="1" eb="2">
      <t>ガツ</t>
    </rPh>
    <rPh sb="4" eb="5">
      <t>ニチ</t>
    </rPh>
    <phoneticPr fontId="6"/>
  </si>
  <si>
    <t>天皇誕生日</t>
    <phoneticPr fontId="6"/>
  </si>
  <si>
    <t>2月11日</t>
    <rPh sb="1" eb="2">
      <t>ガツ</t>
    </rPh>
    <rPh sb="4" eb="5">
      <t>ヒ</t>
    </rPh>
    <phoneticPr fontId="6"/>
  </si>
  <si>
    <t>建国記念の日</t>
    <phoneticPr fontId="6"/>
  </si>
  <si>
    <t>成人の日</t>
    <phoneticPr fontId="6"/>
  </si>
  <si>
    <t>1月1日</t>
    <rPh sb="3" eb="4">
      <t>ニチ</t>
    </rPh>
    <phoneticPr fontId="6"/>
  </si>
  <si>
    <t>元日</t>
    <phoneticPr fontId="6"/>
  </si>
  <si>
    <t>祝日有無</t>
    <rPh sb="0" eb="2">
      <t>シュクジツ</t>
    </rPh>
    <rPh sb="2" eb="4">
      <t>ウム</t>
    </rPh>
    <phoneticPr fontId="6"/>
  </si>
  <si>
    <t>祝日休み</t>
    <rPh sb="0" eb="2">
      <t>シュクジツ</t>
    </rPh>
    <rPh sb="2" eb="3">
      <t>ヤス</t>
    </rPh>
    <phoneticPr fontId="6"/>
  </si>
  <si>
    <t>年始終</t>
    <rPh sb="0" eb="2">
      <t>ネンシ</t>
    </rPh>
    <rPh sb="2" eb="3">
      <t>オ</t>
    </rPh>
    <phoneticPr fontId="6"/>
  </si>
  <si>
    <t>年始有無</t>
    <rPh sb="0" eb="2">
      <t>ネンシ</t>
    </rPh>
    <rPh sb="2" eb="4">
      <t>ウム</t>
    </rPh>
    <phoneticPr fontId="6"/>
  </si>
  <si>
    <t>天皇の誕生日を祝う。</t>
  </si>
  <si>
    <t>年末始</t>
    <rPh sb="0" eb="2">
      <t>ネンマツ</t>
    </rPh>
    <rPh sb="2" eb="3">
      <t>ハジ</t>
    </rPh>
    <phoneticPr fontId="6"/>
  </si>
  <si>
    <t>勤労をたっとび、生産を祝い、国民たがいに感謝しあう。</t>
  </si>
  <si>
    <t>年末有無</t>
    <rPh sb="0" eb="2">
      <t>ネンマツ</t>
    </rPh>
    <rPh sb="2" eb="4">
      <t>ウム</t>
    </rPh>
    <phoneticPr fontId="6"/>
  </si>
  <si>
    <t>自由と平和を愛し、文化をすすめる。</t>
  </si>
  <si>
    <t>年末年始休み</t>
    <rPh sb="0" eb="2">
      <t>ネンマツ</t>
    </rPh>
    <rPh sb="2" eb="4">
      <t>ネンシ</t>
    </rPh>
    <rPh sb="4" eb="5">
      <t>ヤス</t>
    </rPh>
    <phoneticPr fontId="6"/>
  </si>
  <si>
    <t>スポーツにしたしみ、健康な心身をつちかう。</t>
  </si>
  <si>
    <t>10月の第2月曜日</t>
  </si>
  <si>
    <t>祖先をうやまい、なくなった人々をしのぶ。</t>
  </si>
  <si>
    <t>秋分日</t>
  </si>
  <si>
    <t>土</t>
  </si>
  <si>
    <t>多年にわたり社会につくしてきた老人を敬愛し、長寿を祝う。</t>
  </si>
  <si>
    <t>9月の第3月曜日</t>
  </si>
  <si>
    <t>金</t>
  </si>
  <si>
    <t>山に親しむ機会を得て、山の恩恵に感謝する。</t>
  </si>
  <si>
    <t>木</t>
  </si>
  <si>
    <t>海の恩恵に感謝するとともに、海洋国日本の繁栄を願う。</t>
  </si>
  <si>
    <t>7月の第3月曜日</t>
  </si>
  <si>
    <t>水</t>
  </si>
  <si>
    <t>こどもの人格を重んじ、こどもの幸福をはかるとともに、母に感謝する。</t>
  </si>
  <si>
    <t>火</t>
  </si>
  <si>
    <t>自然に親しむとともにその恩恵に感謝し、豊かな心をはぐくむ。</t>
  </si>
  <si>
    <t>月</t>
    <rPh sb="0" eb="1">
      <t>ゲツ</t>
    </rPh>
    <phoneticPr fontId="6"/>
  </si>
  <si>
    <t>日本国憲法の施行を記念し、国の成長を期する。</t>
  </si>
  <si>
    <t>日</t>
    <rPh sb="0" eb="1">
      <t>ニチ</t>
    </rPh>
    <phoneticPr fontId="6"/>
  </si>
  <si>
    <t>激動の日々を経て、復興を遂げた昭和の時代を顧み、国の将来に思いをいたす。</t>
  </si>
  <si>
    <t>第5</t>
    <rPh sb="0" eb="1">
      <t>ダイ</t>
    </rPh>
    <phoneticPr fontId="6"/>
  </si>
  <si>
    <t>第4</t>
    <rPh sb="0" eb="1">
      <t>ダイ</t>
    </rPh>
    <phoneticPr fontId="6"/>
  </si>
  <si>
    <t>第3</t>
    <rPh sb="0" eb="1">
      <t>ダイ</t>
    </rPh>
    <phoneticPr fontId="6"/>
  </si>
  <si>
    <t>第2</t>
    <rPh sb="0" eb="1">
      <t>ダイ</t>
    </rPh>
    <phoneticPr fontId="6"/>
  </si>
  <si>
    <t>第1</t>
    <rPh sb="0" eb="1">
      <t>ダイ</t>
    </rPh>
    <phoneticPr fontId="6"/>
  </si>
  <si>
    <t>休日曜日</t>
    <rPh sb="0" eb="2">
      <t>キュウジツ</t>
    </rPh>
    <rPh sb="2" eb="4">
      <t>ヨウビ</t>
    </rPh>
    <phoneticPr fontId="6"/>
  </si>
  <si>
    <t>休日</t>
    <rPh sb="0" eb="2">
      <t>キュウジツ</t>
    </rPh>
    <phoneticPr fontId="6"/>
  </si>
  <si>
    <t>曜日</t>
    <rPh sb="0" eb="2">
      <t>ヨウビ</t>
    </rPh>
    <phoneticPr fontId="6"/>
  </si>
  <si>
    <t>自然をたたえ、生物をいつくしむ。</t>
  </si>
  <si>
    <t>春分日</t>
  </si>
  <si>
    <t>土日も休日に！！</t>
    <rPh sb="0" eb="2">
      <t>ドニチ</t>
    </rPh>
    <rPh sb="3" eb="5">
      <t>キュウジツ</t>
    </rPh>
    <phoneticPr fontId="6"/>
  </si>
  <si>
    <t>週の休日</t>
    <rPh sb="0" eb="1">
      <t>シュウ</t>
    </rPh>
    <rPh sb="2" eb="4">
      <t>キュウジツ</t>
    </rPh>
    <phoneticPr fontId="6"/>
  </si>
  <si>
    <t>建国をしのび、国を愛する心を養う。</t>
  </si>
  <si>
    <t>政令で定める日</t>
  </si>
  <si>
    <t>設定前の年！！</t>
    <rPh sb="0" eb="2">
      <t>セッテイ</t>
    </rPh>
    <rPh sb="2" eb="3">
      <t>マエ</t>
    </rPh>
    <rPh sb="4" eb="5">
      <t>トシ</t>
    </rPh>
    <phoneticPr fontId="6"/>
  </si>
  <si>
    <t>おとなになったことを自覚し、みずから生き抜こうとする青年を祝いはげます。</t>
  </si>
  <si>
    <t>1月の第2月曜日</t>
  </si>
  <si>
    <t>手入力</t>
    <rPh sb="0" eb="1">
      <t>テ</t>
    </rPh>
    <rPh sb="1" eb="3">
      <t>ニュウリョク</t>
    </rPh>
    <phoneticPr fontId="6"/>
  </si>
  <si>
    <t>休日計算</t>
    <rPh sb="0" eb="2">
      <t>キュウジツ</t>
    </rPh>
    <rPh sb="2" eb="4">
      <t>ケイサン</t>
    </rPh>
    <phoneticPr fontId="6"/>
  </si>
  <si>
    <t>祝日計算</t>
    <rPh sb="0" eb="2">
      <t>シュクジツ</t>
    </rPh>
    <rPh sb="2" eb="4">
      <t>ケイサン</t>
    </rPh>
    <phoneticPr fontId="6"/>
  </si>
  <si>
    <t>年のはじめを祝う。</t>
  </si>
  <si>
    <t>営業日累計</t>
    <rPh sb="0" eb="3">
      <t>エイギョウビ</t>
    </rPh>
    <rPh sb="3" eb="5">
      <t>ルイケイ</t>
    </rPh>
    <phoneticPr fontId="6"/>
  </si>
  <si>
    <t>休日判定</t>
    <rPh sb="0" eb="2">
      <t>キュウジツ</t>
    </rPh>
    <rPh sb="2" eb="4">
      <t>ハンテイ</t>
    </rPh>
    <phoneticPr fontId="6"/>
  </si>
  <si>
    <t>祝日名</t>
    <rPh sb="0" eb="2">
      <t>シュクジツ</t>
    </rPh>
    <rPh sb="2" eb="3">
      <t>メイ</t>
    </rPh>
    <phoneticPr fontId="6"/>
  </si>
  <si>
    <t>日付</t>
    <rPh sb="0" eb="2">
      <t>ヒヅケ</t>
    </rPh>
    <phoneticPr fontId="6"/>
  </si>
  <si>
    <t>祝日日付</t>
    <rPh sb="0" eb="2">
      <t>シュクジツ</t>
    </rPh>
    <rPh sb="2" eb="4">
      <t>ヒヅケ</t>
    </rPh>
    <phoneticPr fontId="6"/>
  </si>
  <si>
    <t>重複削除後</t>
    <rPh sb="0" eb="2">
      <t>ジュウフク</t>
    </rPh>
    <rPh sb="2" eb="4">
      <t>サクジョ</t>
    </rPh>
    <rPh sb="4" eb="5">
      <t>ゴ</t>
    </rPh>
    <phoneticPr fontId="6"/>
  </si>
  <si>
    <t>リスト祝日名</t>
    <rPh sb="3" eb="5">
      <t>シュクジツ</t>
    </rPh>
    <rPh sb="5" eb="6">
      <t>メイ</t>
    </rPh>
    <phoneticPr fontId="6"/>
  </si>
  <si>
    <t>リスト祝日</t>
    <rPh sb="3" eb="5">
      <t>シュクジツ</t>
    </rPh>
    <phoneticPr fontId="6"/>
  </si>
  <si>
    <t>全部を一列</t>
    <rPh sb="0" eb="2">
      <t>ゼンブ</t>
    </rPh>
    <rPh sb="3" eb="5">
      <t>イチレツ</t>
    </rPh>
    <phoneticPr fontId="6"/>
  </si>
  <si>
    <t>備考</t>
    <rPh sb="0" eb="2">
      <t>ビコウ</t>
    </rPh>
    <phoneticPr fontId="6"/>
  </si>
  <si>
    <t>年</t>
    <rPh sb="0" eb="1">
      <t>ネン</t>
    </rPh>
    <phoneticPr fontId="6"/>
  </si>
  <si>
    <t>休みフラグ</t>
    <rPh sb="0" eb="1">
      <t>ヤス</t>
    </rPh>
    <phoneticPr fontId="6"/>
  </si>
  <si>
    <t>第〇、〇曜日</t>
    <rPh sb="0" eb="1">
      <t>ダイ</t>
    </rPh>
    <rPh sb="4" eb="6">
      <t>ヨウビ</t>
    </rPh>
    <phoneticPr fontId="6"/>
  </si>
  <si>
    <t>週の指定の</t>
    <rPh sb="0" eb="1">
      <t>シュウ</t>
    </rPh>
    <rPh sb="2" eb="4">
      <t>シテイ</t>
    </rPh>
    <phoneticPr fontId="6"/>
  </si>
  <si>
    <t>振替休日</t>
    <rPh sb="0" eb="2">
      <t>フリカエ</t>
    </rPh>
    <rPh sb="2" eb="4">
      <t>キュウジツ</t>
    </rPh>
    <phoneticPr fontId="6"/>
  </si>
  <si>
    <t>2020年以降の</t>
    <rPh sb="4" eb="5">
      <t>ネン</t>
    </rPh>
    <rPh sb="5" eb="7">
      <t>イコウ</t>
    </rPh>
    <phoneticPr fontId="6"/>
  </si>
  <si>
    <t>年度</t>
    <rPh sb="0" eb="2">
      <t>ネンド</t>
    </rPh>
    <phoneticPr fontId="6"/>
  </si>
  <si>
    <t/>
  </si>
  <si>
    <t>土曜日</t>
    <rPh sb="0" eb="1">
      <t>ド</t>
    </rPh>
    <rPh sb="1" eb="3">
      <t>ヨウビ</t>
    </rPh>
    <phoneticPr fontId="4"/>
  </si>
  <si>
    <t>金曜日</t>
    <rPh sb="0" eb="1">
      <t>キン</t>
    </rPh>
    <rPh sb="1" eb="3">
      <t>ヨウビ</t>
    </rPh>
    <phoneticPr fontId="4"/>
  </si>
  <si>
    <t>木曜日</t>
    <rPh sb="0" eb="1">
      <t>モク</t>
    </rPh>
    <rPh sb="1" eb="3">
      <t>ヨウビ</t>
    </rPh>
    <phoneticPr fontId="4"/>
  </si>
  <si>
    <t>水曜日</t>
    <rPh sb="0" eb="1">
      <t>スイ</t>
    </rPh>
    <rPh sb="1" eb="3">
      <t>ヨウビ</t>
    </rPh>
    <phoneticPr fontId="4"/>
  </si>
  <si>
    <t>火曜日</t>
    <rPh sb="0" eb="1">
      <t>カ</t>
    </rPh>
    <rPh sb="1" eb="3">
      <t>ヨウビ</t>
    </rPh>
    <phoneticPr fontId="4"/>
  </si>
  <si>
    <t>月曜日</t>
    <rPh sb="0" eb="1">
      <t>ゲツ</t>
    </rPh>
    <rPh sb="1" eb="3">
      <t>ヨウビ</t>
    </rPh>
    <phoneticPr fontId="4"/>
  </si>
  <si>
    <t>日曜日</t>
    <rPh sb="0" eb="1">
      <t>ニチ</t>
    </rPh>
    <rPh sb="1" eb="3">
      <t>ヨウビ</t>
    </rPh>
    <phoneticPr fontId="4"/>
  </si>
  <si>
    <t>第2</t>
  </si>
  <si>
    <t>第4</t>
  </si>
  <si>
    <t>創立記念日</t>
    <rPh sb="0" eb="2">
      <t>ソウリツ</t>
    </rPh>
    <rPh sb="2" eb="5">
      <t>キネンビ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</si>
</sst>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m/dd"/>
    <numFmt numFmtId="177" formatCode="aaa"/>
    <numFmt numFmtId="178" formatCode="#,##0;&quot;▲ &quot;#,##0"/>
    <numFmt numFmtId="179" formatCode=";;;"/>
    <numFmt numFmtId="180" formatCode="d"/>
    <numFmt numFmtId="181" formatCode="[$-F800]dddd\,\ mmmm\ dd\,\ yyyy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0"/>
      <name val="游明朝"/>
      <family val="1"/>
      <charset val="128"/>
    </font>
    <font>
      <sz val="11"/>
      <color theme="1"/>
      <name val="游ゴシック"/>
      <family val="2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5"/>
      <color rgb="FFFF0000"/>
      <name val="Arial"/>
      <family val="2"/>
    </font>
    <font>
      <sz val="12"/>
      <name val="游明朝"/>
      <family val="1"/>
      <charset val="128"/>
    </font>
    <font>
      <sz val="7"/>
      <name val="游明朝"/>
      <family val="1"/>
      <charset val="128"/>
    </font>
    <font>
      <b/>
      <sz val="20"/>
      <name val="游明朝"/>
      <family val="1"/>
      <charset val="128"/>
    </font>
    <font>
      <b/>
      <sz val="12"/>
      <name val="游明朝"/>
      <family val="1"/>
      <charset val="128"/>
    </font>
    <font>
      <b/>
      <sz val="7"/>
      <name val="游明朝"/>
      <family val="1"/>
      <charset val="128"/>
    </font>
    <font>
      <sz val="9"/>
      <name val="游明朝"/>
      <family val="1"/>
      <charset val="128"/>
    </font>
    <font>
      <b/>
      <sz val="11"/>
      <color theme="0"/>
      <name val="游明朝"/>
      <family val="1"/>
      <charset val="128"/>
    </font>
    <font>
      <b/>
      <sz val="18"/>
      <name val="游明朝"/>
      <family val="1"/>
      <charset val="128"/>
    </font>
    <font>
      <sz val="20"/>
      <name val="游明朝"/>
      <family val="1"/>
      <charset val="128"/>
    </font>
    <font>
      <sz val="28"/>
      <name val="游明朝"/>
      <family val="1"/>
      <charset val="128"/>
    </font>
    <font>
      <sz val="14"/>
      <name val="游明朝"/>
      <family val="1"/>
      <charset val="128"/>
    </font>
    <font>
      <sz val="16"/>
      <name val="游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44">
    <xf numFmtId="0" fontId="0" fillId="0" borderId="0" xfId="0">
      <alignment vertical="center"/>
    </xf>
    <xf numFmtId="0" fontId="2" fillId="0" borderId="0" xfId="1" applyFont="1">
      <alignment vertical="center"/>
    </xf>
    <xf numFmtId="14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/>
    <xf numFmtId="0" fontId="7" fillId="0" borderId="0" xfId="1" applyFont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176" fontId="1" fillId="0" borderId="1" xfId="1" applyNumberFormat="1" applyBorder="1">
      <alignment vertical="center"/>
    </xf>
    <xf numFmtId="0" fontId="1" fillId="4" borderId="1" xfId="1" applyFill="1" applyBorder="1">
      <alignment vertical="center"/>
    </xf>
    <xf numFmtId="176" fontId="1" fillId="4" borderId="1" xfId="1" applyNumberFormat="1" applyFill="1" applyBorder="1">
      <alignment vertical="center"/>
    </xf>
    <xf numFmtId="0" fontId="5" fillId="0" borderId="0" xfId="2">
      <alignment vertical="center"/>
    </xf>
    <xf numFmtId="14" fontId="5" fillId="0" borderId="0" xfId="2" applyNumberFormat="1">
      <alignment vertical="center"/>
    </xf>
    <xf numFmtId="176" fontId="5" fillId="0" borderId="5" xfId="2" applyNumberFormat="1" applyBorder="1">
      <alignment vertical="center"/>
    </xf>
    <xf numFmtId="176" fontId="5" fillId="0" borderId="6" xfId="2" applyNumberFormat="1" applyBorder="1">
      <alignment vertical="center"/>
    </xf>
    <xf numFmtId="0" fontId="5" fillId="0" borderId="5" xfId="2" applyBorder="1">
      <alignment vertical="center"/>
    </xf>
    <xf numFmtId="176" fontId="5" fillId="0" borderId="7" xfId="2" applyNumberFormat="1" applyBorder="1">
      <alignment vertical="center"/>
    </xf>
    <xf numFmtId="176" fontId="5" fillId="0" borderId="8" xfId="2" applyNumberFormat="1" applyBorder="1">
      <alignment vertical="center"/>
    </xf>
    <xf numFmtId="0" fontId="5" fillId="0" borderId="7" xfId="2" applyBorder="1">
      <alignment vertical="center"/>
    </xf>
    <xf numFmtId="0" fontId="8" fillId="0" borderId="0" xfId="3"/>
    <xf numFmtId="0" fontId="2" fillId="0" borderId="5" xfId="1" applyFont="1" applyBorder="1">
      <alignment vertical="center"/>
    </xf>
    <xf numFmtId="0" fontId="2" fillId="0" borderId="9" xfId="1" applyFont="1" applyBorder="1">
      <alignment vertical="center"/>
    </xf>
    <xf numFmtId="177" fontId="2" fillId="0" borderId="9" xfId="1" applyNumberFormat="1" applyFont="1" applyBorder="1">
      <alignment vertical="center"/>
    </xf>
    <xf numFmtId="0" fontId="2" fillId="0" borderId="7" xfId="1" applyFont="1" applyBorder="1">
      <alignment vertical="center"/>
    </xf>
    <xf numFmtId="0" fontId="2" fillId="0" borderId="1" xfId="1" applyFont="1" applyBorder="1">
      <alignment vertical="center"/>
    </xf>
    <xf numFmtId="177" fontId="2" fillId="0" borderId="1" xfId="1" applyNumberFormat="1" applyFont="1" applyBorder="1">
      <alignment vertical="center"/>
    </xf>
    <xf numFmtId="0" fontId="5" fillId="0" borderId="1" xfId="2" applyBorder="1">
      <alignment vertical="center"/>
    </xf>
    <xf numFmtId="176" fontId="5" fillId="0" borderId="1" xfId="2" applyNumberForma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177" fontId="2" fillId="0" borderId="11" xfId="1" applyNumberFormat="1" applyFont="1" applyBorder="1">
      <alignment vertical="center"/>
    </xf>
    <xf numFmtId="176" fontId="5" fillId="0" borderId="12" xfId="2" applyNumberFormat="1" applyBorder="1">
      <alignment vertical="center"/>
    </xf>
    <xf numFmtId="0" fontId="2" fillId="0" borderId="13" xfId="1" applyFont="1" applyBorder="1">
      <alignment vertical="center"/>
    </xf>
    <xf numFmtId="0" fontId="2" fillId="0" borderId="14" xfId="1" applyFont="1" applyBorder="1">
      <alignment vertical="center"/>
    </xf>
    <xf numFmtId="177" fontId="2" fillId="0" borderId="14" xfId="1" applyNumberFormat="1" applyFont="1" applyBorder="1">
      <alignment vertical="center"/>
    </xf>
    <xf numFmtId="176" fontId="5" fillId="0" borderId="15" xfId="2" applyNumberFormat="1" applyBorder="1">
      <alignment vertical="center"/>
    </xf>
    <xf numFmtId="0" fontId="5" fillId="0" borderId="16" xfId="2" applyBorder="1">
      <alignment vertical="center"/>
    </xf>
    <xf numFmtId="176" fontId="5" fillId="0" borderId="13" xfId="2" applyNumberFormat="1" applyBorder="1">
      <alignment vertical="center"/>
    </xf>
    <xf numFmtId="0" fontId="5" fillId="0" borderId="13" xfId="2" applyBorder="1">
      <alignment vertical="center"/>
    </xf>
    <xf numFmtId="176" fontId="5" fillId="0" borderId="17" xfId="2" applyNumberFormat="1" applyBorder="1">
      <alignment vertical="center"/>
    </xf>
    <xf numFmtId="176" fontId="5" fillId="0" borderId="18" xfId="2" applyNumberFormat="1" applyBorder="1">
      <alignment vertical="center"/>
    </xf>
    <xf numFmtId="0" fontId="5" fillId="0" borderId="19" xfId="2" applyBorder="1">
      <alignment vertical="center"/>
    </xf>
    <xf numFmtId="0" fontId="5" fillId="0" borderId="10" xfId="2" applyBorder="1">
      <alignment vertical="center"/>
    </xf>
    <xf numFmtId="49" fontId="5" fillId="0" borderId="1" xfId="2" applyNumberFormat="1" applyBorder="1">
      <alignment vertical="center"/>
    </xf>
    <xf numFmtId="0" fontId="5" fillId="0" borderId="1" xfId="2" applyBorder="1" applyAlignment="1">
      <alignment horizontal="center" vertical="center"/>
    </xf>
    <xf numFmtId="176" fontId="5" fillId="0" borderId="1" xfId="2" applyNumberFormat="1" applyBorder="1" applyAlignment="1">
      <alignment horizontal="center" vertical="center"/>
    </xf>
    <xf numFmtId="0" fontId="5" fillId="0" borderId="11" xfId="2" applyBorder="1" applyAlignment="1">
      <alignment horizontal="center" vertical="center"/>
    </xf>
    <xf numFmtId="0" fontId="5" fillId="0" borderId="20" xfId="2" applyBorder="1" applyAlignment="1">
      <alignment horizontal="center" vertical="center"/>
    </xf>
    <xf numFmtId="0" fontId="5" fillId="0" borderId="21" xfId="2" applyBorder="1" applyAlignment="1">
      <alignment horizontal="center" vertical="center"/>
    </xf>
    <xf numFmtId="176" fontId="5" fillId="0" borderId="2" xfId="2" applyNumberFormat="1" applyBorder="1" applyAlignment="1">
      <alignment horizontal="center" vertical="center"/>
    </xf>
    <xf numFmtId="176" fontId="5" fillId="5" borderId="1" xfId="2" applyNumberFormat="1" applyFill="1" applyBorder="1" applyAlignment="1">
      <alignment horizontal="center" vertical="center"/>
    </xf>
    <xf numFmtId="0" fontId="5" fillId="0" borderId="22" xfId="2" applyBorder="1" applyAlignment="1">
      <alignment horizontal="center" vertical="center"/>
    </xf>
    <xf numFmtId="49" fontId="5" fillId="0" borderId="1" xfId="2" quotePrefix="1" applyNumberFormat="1" applyBorder="1">
      <alignment vertical="center"/>
    </xf>
    <xf numFmtId="0" fontId="11" fillId="0" borderId="0" xfId="3" applyFont="1" applyAlignment="1">
      <alignment wrapText="1"/>
    </xf>
    <xf numFmtId="0" fontId="5" fillId="6" borderId="1" xfId="2" applyFill="1" applyBorder="1" applyAlignment="1">
      <alignment horizontal="center" vertical="center"/>
    </xf>
    <xf numFmtId="56" fontId="5" fillId="0" borderId="0" xfId="2" applyNumberFormat="1">
      <alignment vertical="center"/>
    </xf>
    <xf numFmtId="178" fontId="5" fillId="0" borderId="0" xfId="4" applyNumberFormat="1" applyFont="1">
      <alignment vertical="center"/>
    </xf>
    <xf numFmtId="0" fontId="5" fillId="7" borderId="1" xfId="2" applyFill="1" applyBorder="1" applyAlignment="1">
      <alignment horizontal="center" vertical="center"/>
    </xf>
    <xf numFmtId="14" fontId="5" fillId="8" borderId="1" xfId="2" applyNumberFormat="1" applyFill="1" applyBorder="1" applyAlignment="1">
      <alignment horizontal="center" vertical="center"/>
    </xf>
    <xf numFmtId="0" fontId="5" fillId="9" borderId="13" xfId="2" applyFill="1" applyBorder="1" applyAlignment="1">
      <alignment horizontal="center" vertical="center"/>
    </xf>
    <xf numFmtId="0" fontId="5" fillId="9" borderId="15" xfId="2" applyFill="1" applyBorder="1" applyAlignment="1">
      <alignment horizontal="center" vertical="center"/>
    </xf>
    <xf numFmtId="0" fontId="5" fillId="9" borderId="1" xfId="2" applyFill="1" applyBorder="1" applyAlignment="1">
      <alignment horizontal="center" vertical="center"/>
    </xf>
    <xf numFmtId="179" fontId="5" fillId="0" borderId="0" xfId="2" applyNumberFormat="1">
      <alignment vertical="center"/>
    </xf>
    <xf numFmtId="0" fontId="5" fillId="8" borderId="1" xfId="2" applyFill="1" applyBorder="1" applyAlignment="1">
      <alignment horizontal="center" vertical="center"/>
    </xf>
    <xf numFmtId="0" fontId="5" fillId="8" borderId="22" xfId="2" applyFill="1" applyBorder="1" applyAlignment="1">
      <alignment horizontal="center" vertical="center"/>
    </xf>
    <xf numFmtId="0" fontId="5" fillId="9" borderId="14" xfId="2" applyFill="1" applyBorder="1" applyAlignment="1">
      <alignment horizontal="center" vertical="center"/>
    </xf>
    <xf numFmtId="0" fontId="5" fillId="8" borderId="23" xfId="2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/>
    </xf>
    <xf numFmtId="0" fontId="2" fillId="0" borderId="0" xfId="5" applyFont="1" applyProtection="1">
      <protection hidden="1"/>
    </xf>
    <xf numFmtId="0" fontId="12" fillId="0" borderId="0" xfId="5" applyFont="1" applyProtection="1">
      <protection hidden="1"/>
    </xf>
    <xf numFmtId="0" fontId="12" fillId="10" borderId="4" xfId="5" applyFont="1" applyFill="1" applyBorder="1" applyAlignment="1" applyProtection="1">
      <alignment vertical="center" shrinkToFit="1"/>
      <protection hidden="1"/>
    </xf>
    <xf numFmtId="180" fontId="15" fillId="10" borderId="27" xfId="5" applyNumberFormat="1" applyFont="1" applyFill="1" applyBorder="1" applyAlignment="1" applyProtection="1">
      <alignment horizontal="center" vertical="center"/>
      <protection hidden="1"/>
    </xf>
    <xf numFmtId="0" fontId="15" fillId="10" borderId="4" xfId="5" applyFont="1" applyFill="1" applyBorder="1" applyAlignment="1" applyProtection="1">
      <alignment vertical="center" shrinkToFit="1"/>
      <protection hidden="1"/>
    </xf>
    <xf numFmtId="0" fontId="12" fillId="0" borderId="0" xfId="5" applyFont="1" applyAlignment="1" applyProtection="1">
      <alignment wrapText="1"/>
      <protection hidden="1"/>
    </xf>
    <xf numFmtId="0" fontId="12" fillId="0" borderId="0" xfId="5" applyFont="1" applyAlignment="1" applyProtection="1">
      <alignment horizontal="center"/>
      <protection hidden="1"/>
    </xf>
    <xf numFmtId="0" fontId="17" fillId="10" borderId="4" xfId="5" applyFont="1" applyFill="1" applyBorder="1" applyAlignment="1" applyProtection="1">
      <alignment vertical="center" shrinkToFit="1"/>
      <protection hidden="1"/>
    </xf>
    <xf numFmtId="0" fontId="2" fillId="0" borderId="0" xfId="5" applyFont="1" applyAlignment="1" applyProtection="1">
      <alignment vertical="center"/>
      <protection hidden="1"/>
    </xf>
    <xf numFmtId="0" fontId="20" fillId="0" borderId="0" xfId="5" applyFont="1" applyAlignment="1" applyProtection="1">
      <alignment vertical="center"/>
      <protection hidden="1"/>
    </xf>
    <xf numFmtId="0" fontId="7" fillId="0" borderId="0" xfId="5" applyFont="1" applyProtection="1">
      <protection hidden="1"/>
    </xf>
    <xf numFmtId="0" fontId="7" fillId="0" borderId="0" xfId="5" applyFont="1" applyAlignment="1" applyProtection="1">
      <alignment horizontal="center" vertical="center"/>
      <protection hidden="1"/>
    </xf>
    <xf numFmtId="14" fontId="7" fillId="0" borderId="0" xfId="5" applyNumberFormat="1" applyFont="1" applyAlignment="1" applyProtection="1">
      <alignment horizontal="center" vertical="center"/>
      <protection hidden="1"/>
    </xf>
    <xf numFmtId="0" fontId="21" fillId="0" borderId="0" xfId="5" applyFont="1" applyAlignment="1" applyProtection="1">
      <alignment horizontal="center"/>
      <protection hidden="1"/>
    </xf>
    <xf numFmtId="0" fontId="2" fillId="0" borderId="0" xfId="5" applyFont="1"/>
    <xf numFmtId="49" fontId="2" fillId="10" borderId="4" xfId="5" applyNumberFormat="1" applyFont="1" applyFill="1" applyBorder="1" applyAlignment="1">
      <alignment horizontal="left" vertical="center" wrapText="1"/>
    </xf>
    <xf numFmtId="49" fontId="2" fillId="10" borderId="0" xfId="5" applyNumberFormat="1" applyFont="1" applyFill="1" applyAlignment="1">
      <alignment horizontal="left" vertical="center" wrapText="1"/>
    </xf>
    <xf numFmtId="180" fontId="12" fillId="10" borderId="4" xfId="5" applyNumberFormat="1" applyFont="1" applyFill="1" applyBorder="1" applyAlignment="1">
      <alignment horizontal="center" vertical="center"/>
    </xf>
    <xf numFmtId="180" fontId="12" fillId="10" borderId="27" xfId="5" applyNumberFormat="1" applyFont="1" applyFill="1" applyBorder="1" applyAlignment="1">
      <alignment horizontal="center" vertical="center"/>
    </xf>
    <xf numFmtId="180" fontId="15" fillId="10" borderId="0" xfId="5" applyNumberFormat="1" applyFont="1" applyFill="1" applyAlignment="1" applyProtection="1">
      <alignment horizontal="center" vertical="center"/>
      <protection hidden="1"/>
    </xf>
    <xf numFmtId="180" fontId="12" fillId="10" borderId="0" xfId="5" applyNumberFormat="1" applyFont="1" applyFill="1" applyAlignment="1">
      <alignment horizontal="center" vertical="center"/>
    </xf>
    <xf numFmtId="180" fontId="12" fillId="10" borderId="4" xfId="5" applyNumberFormat="1" applyFont="1" applyFill="1" applyBorder="1" applyAlignment="1" applyProtection="1">
      <alignment horizontal="center" vertical="center"/>
      <protection hidden="1"/>
    </xf>
    <xf numFmtId="180" fontId="12" fillId="10" borderId="0" xfId="5" applyNumberFormat="1" applyFont="1" applyFill="1" applyAlignment="1" applyProtection="1">
      <alignment horizontal="center" vertical="center"/>
      <protection hidden="1"/>
    </xf>
    <xf numFmtId="180" fontId="12" fillId="10" borderId="27" xfId="5" applyNumberFormat="1" applyFont="1" applyFill="1" applyBorder="1" applyAlignment="1" applyProtection="1">
      <alignment horizontal="center" vertical="center"/>
      <protection hidden="1"/>
    </xf>
    <xf numFmtId="0" fontId="22" fillId="0" borderId="0" xfId="5" applyFont="1" applyProtection="1">
      <protection hidden="1"/>
    </xf>
    <xf numFmtId="0" fontId="22" fillId="0" borderId="0" xfId="5" applyFont="1" applyAlignment="1" applyProtection="1">
      <alignment horizontal="center" vertical="center"/>
      <protection hidden="1"/>
    </xf>
    <xf numFmtId="181" fontId="22" fillId="0" borderId="0" xfId="5" applyNumberFormat="1" applyFont="1" applyAlignment="1" applyProtection="1">
      <alignment horizontal="center" vertical="center"/>
      <protection hidden="1"/>
    </xf>
    <xf numFmtId="0" fontId="23" fillId="0" borderId="0" xfId="5" applyFont="1" applyProtection="1">
      <protection hidden="1"/>
    </xf>
    <xf numFmtId="179" fontId="2" fillId="0" borderId="0" xfId="5" applyNumberFormat="1" applyFont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0" xfId="1" applyFont="1">
      <alignment vertical="center"/>
    </xf>
    <xf numFmtId="0" fontId="2" fillId="3" borderId="1" xfId="2" applyFont="1" applyFill="1" applyBorder="1" applyAlignment="1">
      <alignment horizontal="center" vertical="center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4" xfId="1" applyFont="1" applyBorder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6" fontId="2" fillId="0" borderId="1" xfId="1" applyNumberFormat="1" applyFont="1" applyBorder="1" applyAlignment="1" applyProtection="1">
      <alignment horizontal="left" vertical="center"/>
      <protection locked="0"/>
    </xf>
    <xf numFmtId="0" fontId="2" fillId="0" borderId="1" xfId="1" applyFont="1" applyBorder="1" applyProtection="1">
      <alignment vertical="center"/>
      <protection locked="0"/>
    </xf>
    <xf numFmtId="0" fontId="16" fillId="10" borderId="21" xfId="5" applyFont="1" applyFill="1" applyBorder="1" applyAlignment="1" applyProtection="1">
      <alignment horizontal="left" vertical="top" wrapText="1"/>
      <protection hidden="1"/>
    </xf>
    <xf numFmtId="0" fontId="16" fillId="10" borderId="24" xfId="5" applyFont="1" applyFill="1" applyBorder="1" applyAlignment="1" applyProtection="1">
      <alignment horizontal="left" vertical="top" wrapText="1"/>
      <protection hidden="1"/>
    </xf>
    <xf numFmtId="0" fontId="13" fillId="10" borderId="21" xfId="5" applyFont="1" applyFill="1" applyBorder="1" applyAlignment="1" applyProtection="1">
      <alignment horizontal="left" vertical="top" wrapText="1"/>
      <protection hidden="1"/>
    </xf>
    <xf numFmtId="0" fontId="13" fillId="10" borderId="24" xfId="5" applyFont="1" applyFill="1" applyBorder="1" applyAlignment="1" applyProtection="1">
      <alignment horizontal="left" vertical="top" wrapText="1"/>
      <protection hidden="1"/>
    </xf>
    <xf numFmtId="0" fontId="12" fillId="10" borderId="21" xfId="5" applyFont="1" applyFill="1" applyBorder="1" applyAlignment="1" applyProtection="1">
      <alignment horizontal="justify" vertical="center" wrapText="1"/>
      <protection hidden="1"/>
    </xf>
    <xf numFmtId="0" fontId="12" fillId="10" borderId="25" xfId="5" applyFont="1" applyFill="1" applyBorder="1" applyAlignment="1" applyProtection="1">
      <alignment horizontal="justify" vertical="center" wrapText="1"/>
      <protection hidden="1"/>
    </xf>
    <xf numFmtId="0" fontId="12" fillId="10" borderId="24" xfId="5" applyFont="1" applyFill="1" applyBorder="1" applyAlignment="1" applyProtection="1">
      <alignment horizontal="justify" vertical="center" wrapText="1"/>
      <protection hidden="1"/>
    </xf>
    <xf numFmtId="180" fontId="14" fillId="10" borderId="23" xfId="5" applyNumberFormat="1" applyFont="1" applyFill="1" applyBorder="1" applyAlignment="1" applyProtection="1">
      <alignment horizontal="center" vertical="center" wrapText="1"/>
      <protection hidden="1"/>
    </xf>
    <xf numFmtId="180" fontId="14" fillId="10" borderId="26" xfId="5" applyNumberFormat="1" applyFont="1" applyFill="1" applyBorder="1" applyAlignment="1" applyProtection="1">
      <alignment horizontal="center" vertical="center" wrapText="1"/>
      <protection hidden="1"/>
    </xf>
    <xf numFmtId="0" fontId="12" fillId="10" borderId="23" xfId="5" applyFont="1" applyFill="1" applyBorder="1" applyAlignment="1" applyProtection="1">
      <alignment horizontal="justify" vertical="center" wrapText="1"/>
      <protection hidden="1"/>
    </xf>
    <xf numFmtId="0" fontId="12" fillId="10" borderId="19" xfId="5" applyFont="1" applyFill="1" applyBorder="1" applyAlignment="1" applyProtection="1">
      <alignment horizontal="justify" vertical="center" wrapText="1"/>
      <protection hidden="1"/>
    </xf>
    <xf numFmtId="0" fontId="12" fillId="10" borderId="26" xfId="5" applyFont="1" applyFill="1" applyBorder="1" applyAlignment="1" applyProtection="1">
      <alignment horizontal="justify" vertical="center" wrapText="1"/>
      <protection hidden="1"/>
    </xf>
    <xf numFmtId="0" fontId="12" fillId="10" borderId="27" xfId="5" applyFont="1" applyFill="1" applyBorder="1" applyAlignment="1" applyProtection="1">
      <alignment horizontal="justify" vertical="center" wrapText="1"/>
      <protection hidden="1"/>
    </xf>
    <xf numFmtId="0" fontId="12" fillId="10" borderId="0" xfId="5" applyFont="1" applyFill="1" applyAlignment="1" applyProtection="1">
      <alignment horizontal="justify" vertical="center" wrapText="1"/>
      <protection hidden="1"/>
    </xf>
    <xf numFmtId="0" fontId="12" fillId="10" borderId="4" xfId="5" applyFont="1" applyFill="1" applyBorder="1" applyAlignment="1" applyProtection="1">
      <alignment horizontal="justify" vertical="center" wrapText="1"/>
      <protection hidden="1"/>
    </xf>
    <xf numFmtId="0" fontId="18" fillId="11" borderId="3" xfId="5" applyFont="1" applyFill="1" applyBorder="1" applyAlignment="1" applyProtection="1">
      <alignment horizontal="center" vertical="center"/>
      <protection hidden="1"/>
    </xf>
    <xf numFmtId="0" fontId="18" fillId="11" borderId="2" xfId="5" applyFont="1" applyFill="1" applyBorder="1" applyAlignment="1" applyProtection="1">
      <alignment horizontal="center" vertical="center"/>
      <protection hidden="1"/>
    </xf>
    <xf numFmtId="0" fontId="18" fillId="11" borderId="28" xfId="5" applyFont="1" applyFill="1" applyBorder="1" applyAlignment="1" applyProtection="1">
      <alignment horizontal="center" vertical="center"/>
      <protection hidden="1"/>
    </xf>
    <xf numFmtId="0" fontId="19" fillId="0" borderId="25" xfId="5" applyFont="1" applyBorder="1" applyAlignment="1" applyProtection="1">
      <alignment horizontal="center" vertical="center"/>
      <protection hidden="1"/>
    </xf>
    <xf numFmtId="180" fontId="20" fillId="10" borderId="23" xfId="5" applyNumberFormat="1" applyFont="1" applyFill="1" applyBorder="1" applyAlignment="1" applyProtection="1">
      <alignment horizontal="center" vertical="center" wrapText="1"/>
      <protection hidden="1"/>
    </xf>
    <xf numFmtId="180" fontId="20" fillId="10" borderId="26" xfId="5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5" applyFont="1" applyAlignment="1" applyProtection="1">
      <alignment horizontal="center" vertical="center"/>
      <protection hidden="1"/>
    </xf>
    <xf numFmtId="0" fontId="7" fillId="12" borderId="23" xfId="5" applyFont="1" applyFill="1" applyBorder="1" applyAlignment="1" applyProtection="1">
      <alignment horizontal="center" vertical="center"/>
      <protection hidden="1"/>
    </xf>
    <xf numFmtId="0" fontId="7" fillId="12" borderId="26" xfId="5" applyFont="1" applyFill="1" applyBorder="1" applyAlignment="1" applyProtection="1">
      <alignment horizontal="center" vertical="center"/>
      <protection hidden="1"/>
    </xf>
    <xf numFmtId="0" fontId="7" fillId="12" borderId="19" xfId="5" applyFont="1" applyFill="1" applyBorder="1" applyAlignment="1" applyProtection="1">
      <alignment horizontal="center" vertical="center"/>
      <protection hidden="1"/>
    </xf>
    <xf numFmtId="49" fontId="2" fillId="10" borderId="27" xfId="5" applyNumberFormat="1" applyFont="1" applyFill="1" applyBorder="1" applyAlignment="1" applyProtection="1">
      <alignment horizontal="left" vertical="center" wrapText="1"/>
      <protection locked="0" hidden="1"/>
    </xf>
    <xf numFmtId="49" fontId="2" fillId="10" borderId="4" xfId="5" applyNumberFormat="1" applyFont="1" applyFill="1" applyBorder="1" applyAlignment="1" applyProtection="1">
      <alignment horizontal="left" vertical="center" wrapText="1"/>
      <protection locked="0" hidden="1"/>
    </xf>
    <xf numFmtId="49" fontId="2" fillId="10" borderId="0" xfId="5" applyNumberFormat="1" applyFont="1" applyFill="1" applyAlignment="1" applyProtection="1">
      <alignment horizontal="left" vertical="center" wrapText="1"/>
      <protection locked="0" hidden="1"/>
    </xf>
    <xf numFmtId="49" fontId="2" fillId="10" borderId="21" xfId="5" applyNumberFormat="1" applyFont="1" applyFill="1" applyBorder="1" applyAlignment="1" applyProtection="1">
      <alignment horizontal="left" vertical="center" wrapText="1"/>
      <protection locked="0" hidden="1"/>
    </xf>
    <xf numFmtId="49" fontId="2" fillId="10" borderId="24" xfId="5" applyNumberFormat="1" applyFont="1" applyFill="1" applyBorder="1" applyAlignment="1" applyProtection="1">
      <alignment horizontal="left" vertical="center" wrapText="1"/>
      <protection locked="0" hidden="1"/>
    </xf>
    <xf numFmtId="49" fontId="2" fillId="10" borderId="25" xfId="5" applyNumberFormat="1" applyFont="1" applyFill="1" applyBorder="1" applyAlignment="1" applyProtection="1">
      <alignment horizontal="left" vertical="center" wrapText="1"/>
      <protection locked="0" hidden="1"/>
    </xf>
    <xf numFmtId="49" fontId="12" fillId="10" borderId="1" xfId="5" applyNumberFormat="1" applyFont="1" applyFill="1" applyBorder="1" applyAlignment="1" applyProtection="1">
      <alignment horizontal="left" vertical="center" wrapText="1"/>
      <protection locked="0" hidden="1"/>
    </xf>
    <xf numFmtId="49" fontId="2" fillId="10" borderId="1" xfId="5" applyNumberFormat="1" applyFont="1" applyFill="1" applyBorder="1" applyAlignment="1" applyProtection="1">
      <alignment horizontal="left" vertical="center" wrapText="1"/>
      <protection locked="0" hidden="1"/>
    </xf>
  </cellXfs>
  <cellStyles count="6">
    <cellStyle name="桁区切り 2" xfId="4" xr:uid="{1586E868-B977-4ACC-806C-9AE5B258135A}"/>
    <cellStyle name="標準" xfId="0" builtinId="0"/>
    <cellStyle name="標準 2" xfId="1" xr:uid="{EACDA412-FC20-4823-8C52-E9540832801A}"/>
    <cellStyle name="標準 3" xfId="3" xr:uid="{C11A20C9-33DB-4266-BD30-20BC3AAFBB35}"/>
    <cellStyle name="標準_036" xfId="2" xr:uid="{F650E63C-4267-46F5-BF5E-BFA48B94E8B8}"/>
    <cellStyle name="標準_予定表ES 3.1③" xfId="5" xr:uid="{D601F4FC-F6CE-4A9B-8791-713A362E6B18}"/>
  </cellStyles>
  <dxfs count="5169"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checked="Checked" firstButton="1" fmlaLink="祝日計算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Spin" dx="15" fmlaLink="$G$2" max="2100" min="1955" page="10" val="2020"/>
</file>

<file path=xl/ctrlProps/ctrlProp5.xml><?xml version="1.0" encoding="utf-8"?>
<formControlPr xmlns="http://schemas.microsoft.com/office/spreadsheetml/2009/9/main" objectType="Spin" dx="15" fmlaLink="$AN$5" max="31" min="20" page="10" val="29"/>
</file>

<file path=xl/ctrlProps/ctrlProp6.xml><?xml version="1.0" encoding="utf-8"?>
<formControlPr xmlns="http://schemas.microsoft.com/office/spreadsheetml/2009/9/main" objectType="Spin" dx="15" fmlaLink="$AN$9" max="10" min="2" page="10" val="3"/>
</file>

<file path=xl/ctrlProps/ctrlProp7.xml><?xml version="1.0" encoding="utf-8"?>
<formControlPr xmlns="http://schemas.microsoft.com/office/spreadsheetml/2009/9/main" objectType="CheckBox" checked="Checked" fmlaLink="祝日計算!$B$12" lockText="1" noThreeD="1"/>
</file>

<file path=xl/ctrlProps/ctrlProp8.xml><?xml version="1.0" encoding="utf-8"?>
<formControlPr xmlns="http://schemas.microsoft.com/office/spreadsheetml/2009/9/main" objectType="CheckBox" checked="Checked" fmlaLink="祝日計算!$B$6" lockText="1" noThreeD="1"/>
</file>

<file path=xl/ctrlProps/ctrlProp9.xml><?xml version="1.0" encoding="utf-8"?>
<formControlPr xmlns="http://schemas.microsoft.com/office/spreadsheetml/2009/9/main" objectType="CheckBox" fmlaLink="祝日計算!$B$7" lockText="1" noThreeD="1"/>
</file>

<file path=xl/ctrlProps/ctrlProp10.xml><?xml version="1.0" encoding="utf-8"?>
<formControlPr xmlns="http://schemas.microsoft.com/office/spreadsheetml/2009/9/main" objectType="CheckBox" checked="Checked" fmlaLink="祝日計算!$B$8" lockText="1" noThreeD="1"/>
</file>

<file path=xl/ctrlProps/ctrlProp11.xml><?xml version="1.0" encoding="utf-8"?>
<formControlPr xmlns="http://schemas.microsoft.com/office/spreadsheetml/2009/9/main" objectType="CheckBox" fmlaLink="祝日計算!$B$9" lockText="1" noThreeD="1"/>
</file>

<file path=xl/ctrlProps/ctrlProp12.xml><?xml version="1.0" encoding="utf-8"?>
<formControlPr xmlns="http://schemas.microsoft.com/office/spreadsheetml/2009/9/main" objectType="CheckBox" fmlaLink="祝日計算!$B$10" lockText="1" noThreeD="1"/>
</file>

<file path=xl/ctrlProps/ctrlProp13.xml><?xml version="1.0" encoding="utf-8"?>
<formControlPr xmlns="http://schemas.microsoft.com/office/spreadsheetml/2009/9/main" objectType="CheckBox" fmlaLink="祝日計算!$B$11" lockText="1" noThreeD="1"/>
</file>

<file path=xl/ctrlProps/ctrlProp14.xml><?xml version="1.0" encoding="utf-8"?>
<formControlPr xmlns="http://schemas.microsoft.com/office/spreadsheetml/2009/9/main" objectType="Radio" checked="Checked" firstButton="1" fmlaLink="祝日計算!$B$17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祝日計算!$B$21" lockText="1" noThreeD="1"/>
</file>

<file path=xl/ctrlProps/ctrlProp1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</xdr:row>
          <xdr:rowOff>95250</xdr:rowOff>
        </xdr:from>
        <xdr:to>
          <xdr:col>29</xdr:col>
          <xdr:colOff>85725</xdr:colOff>
          <xdr:row>5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</xdr:row>
          <xdr:rowOff>95250</xdr:rowOff>
        </xdr:from>
        <xdr:to>
          <xdr:col>33</xdr:col>
          <xdr:colOff>85725</xdr:colOff>
          <xdr:row>5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</xdr:row>
          <xdr:rowOff>0</xdr:rowOff>
        </xdr:from>
        <xdr:to>
          <xdr:col>47</xdr:col>
          <xdr:colOff>0</xdr:colOff>
          <xdr:row>6</xdr:row>
          <xdr:rowOff>47625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19050</xdr:colOff>
          <xdr:row>0</xdr:row>
          <xdr:rowOff>171450</xdr:rowOff>
        </xdr:from>
        <xdr:to>
          <xdr:col>12</xdr:col>
          <xdr:colOff>19050</xdr:colOff>
          <xdr:row>2</xdr:row>
          <xdr:rowOff>38100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3</xdr:row>
          <xdr:rowOff>66675</xdr:rowOff>
        </xdr:from>
        <xdr:to>
          <xdr:col>42</xdr:col>
          <xdr:colOff>66675</xdr:colOff>
          <xdr:row>5</xdr:row>
          <xdr:rowOff>28575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7</xdr:row>
          <xdr:rowOff>0</xdr:rowOff>
        </xdr:from>
        <xdr:to>
          <xdr:col>42</xdr:col>
          <xdr:colOff>66675</xdr:colOff>
          <xdr:row>9</xdr:row>
          <xdr:rowOff>28575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9525</xdr:rowOff>
        </xdr:from>
        <xdr:to>
          <xdr:col>5</xdr:col>
          <xdr:colOff>95250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土曜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9525</xdr:rowOff>
        </xdr:from>
        <xdr:to>
          <xdr:col>5</xdr:col>
          <xdr:colOff>95250</xdr:colOff>
          <xdr:row>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6</xdr:row>
          <xdr:rowOff>9525</xdr:rowOff>
        </xdr:from>
        <xdr:to>
          <xdr:col>5</xdr:col>
          <xdr:colOff>95250</xdr:colOff>
          <xdr:row>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月曜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9525</xdr:rowOff>
        </xdr:from>
        <xdr:to>
          <xdr:col>5</xdr:col>
          <xdr:colOff>95250</xdr:colOff>
          <xdr:row>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火曜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9525</xdr:rowOff>
        </xdr:from>
        <xdr:to>
          <xdr:col>5</xdr:col>
          <xdr:colOff>95250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水曜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9525</xdr:rowOff>
        </xdr:from>
        <xdr:to>
          <xdr:col>5</xdr:col>
          <xdr:colOff>95250</xdr:colOff>
          <xdr:row>13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木曜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9525</xdr:rowOff>
        </xdr:from>
        <xdr:to>
          <xdr:col>5</xdr:col>
          <xdr:colOff>95250</xdr:colOff>
          <xdr:row>15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金曜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152401</xdr:colOff>
      <xdr:row>3</xdr:row>
      <xdr:rowOff>0</xdr:rowOff>
    </xdr:from>
    <xdr:to>
      <xdr:col>26</xdr:col>
      <xdr:colOff>1</xdr:colOff>
      <xdr:row>17</xdr:row>
      <xdr:rowOff>200025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2401" y="671513"/>
          <a:ext cx="4057650" cy="3333750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6</xdr:col>
      <xdr:colOff>66675</xdr:colOff>
      <xdr:row>3</xdr:row>
      <xdr:rowOff>104775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6225" y="504825"/>
          <a:ext cx="762000" cy="2714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週の休日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7</xdr:row>
          <xdr:rowOff>28575</xdr:rowOff>
        </xdr:from>
        <xdr:to>
          <xdr:col>29</xdr:col>
          <xdr:colOff>85725</xdr:colOff>
          <xdr:row>9</xdr:row>
          <xdr:rowOff>19050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7</xdr:row>
          <xdr:rowOff>28575</xdr:rowOff>
        </xdr:from>
        <xdr:to>
          <xdr:col>33</xdr:col>
          <xdr:colOff>85725</xdr:colOff>
          <xdr:row>9</xdr:row>
          <xdr:rowOff>19050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</xdr:row>
          <xdr:rowOff>161925</xdr:rowOff>
        </xdr:from>
        <xdr:to>
          <xdr:col>47</xdr:col>
          <xdr:colOff>0</xdr:colOff>
          <xdr:row>10</xdr:row>
          <xdr:rowOff>19050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152400</xdr:colOff>
      <xdr:row>2</xdr:row>
      <xdr:rowOff>57150</xdr:rowOff>
    </xdr:from>
    <xdr:to>
      <xdr:col>31</xdr:col>
      <xdr:colOff>152700</xdr:colOff>
      <xdr:row>3</xdr:row>
      <xdr:rowOff>104775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524375" y="504825"/>
          <a:ext cx="648000" cy="2714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年末休み</a:t>
          </a:r>
        </a:p>
      </xdr:txBody>
    </xdr:sp>
    <xdr:clientData/>
  </xdr:twoCellAnchor>
  <xdr:twoCellAnchor>
    <xdr:from>
      <xdr:col>27</xdr:col>
      <xdr:colOff>152400</xdr:colOff>
      <xdr:row>6</xdr:row>
      <xdr:rowOff>66675</xdr:rowOff>
    </xdr:from>
    <xdr:to>
      <xdr:col>31</xdr:col>
      <xdr:colOff>152700</xdr:colOff>
      <xdr:row>8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524375" y="1409700"/>
          <a:ext cx="64800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年始休み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</xdr:row>
          <xdr:rowOff>161925</xdr:rowOff>
        </xdr:from>
        <xdr:to>
          <xdr:col>47</xdr:col>
          <xdr:colOff>0</xdr:colOff>
          <xdr:row>14</xdr:row>
          <xdr:rowOff>19050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11</xdr:row>
          <xdr:rowOff>28575</xdr:rowOff>
        </xdr:from>
        <xdr:to>
          <xdr:col>29</xdr:col>
          <xdr:colOff>85725</xdr:colOff>
          <xdr:row>13</xdr:row>
          <xdr:rowOff>19050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11</xdr:row>
          <xdr:rowOff>28575</xdr:rowOff>
        </xdr:from>
        <xdr:to>
          <xdr:col>33</xdr:col>
          <xdr:colOff>85725</xdr:colOff>
          <xdr:row>13</xdr:row>
          <xdr:rowOff>19050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9525</xdr:colOff>
      <xdr:row>10</xdr:row>
      <xdr:rowOff>76200</xdr:rowOff>
    </xdr:from>
    <xdr:to>
      <xdr:col>32</xdr:col>
      <xdr:colOff>9825</xdr:colOff>
      <xdr:row>12</xdr:row>
      <xdr:rowOff>19050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43425" y="2314575"/>
          <a:ext cx="64800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祝日休み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59;&#12524;&#12531;&#12480;&#1254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入力"/>
      <sheetName val="年間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>
        <row r="2">
          <cell r="D2">
            <v>42736</v>
          </cell>
          <cell r="J2">
            <v>42736</v>
          </cell>
        </row>
        <row r="3">
          <cell r="J3">
            <v>42737</v>
          </cell>
        </row>
        <row r="4">
          <cell r="J4">
            <v>42738</v>
          </cell>
        </row>
        <row r="5">
          <cell r="J5">
            <v>42744</v>
          </cell>
        </row>
        <row r="6">
          <cell r="J6">
            <v>42777</v>
          </cell>
        </row>
        <row r="7">
          <cell r="J7">
            <v>42814</v>
          </cell>
        </row>
        <row r="8">
          <cell r="J8">
            <v>42854</v>
          </cell>
        </row>
        <row r="9">
          <cell r="J9">
            <v>42858</v>
          </cell>
        </row>
        <row r="10">
          <cell r="J10">
            <v>42859</v>
          </cell>
        </row>
        <row r="11">
          <cell r="J11">
            <v>42860</v>
          </cell>
        </row>
        <row r="12">
          <cell r="J12">
            <v>42933</v>
          </cell>
        </row>
        <row r="13">
          <cell r="J13">
            <v>42958</v>
          </cell>
        </row>
        <row r="14">
          <cell r="J14">
            <v>42996</v>
          </cell>
        </row>
        <row r="15">
          <cell r="J15">
            <v>43001</v>
          </cell>
        </row>
        <row r="16">
          <cell r="J16">
            <v>43017</v>
          </cell>
        </row>
        <row r="17">
          <cell r="J17">
            <v>43042</v>
          </cell>
        </row>
        <row r="18">
          <cell r="J18">
            <v>43062</v>
          </cell>
        </row>
        <row r="19">
          <cell r="J19">
            <v>43092</v>
          </cell>
        </row>
        <row r="20">
          <cell r="J20">
            <v>43098</v>
          </cell>
        </row>
        <row r="21">
          <cell r="J21">
            <v>43099</v>
          </cell>
        </row>
        <row r="22">
          <cell r="J22">
            <v>43100</v>
          </cell>
        </row>
        <row r="23">
          <cell r="J23">
            <v>43101</v>
          </cell>
        </row>
        <row r="24">
          <cell r="J24">
            <v>43102</v>
          </cell>
        </row>
        <row r="25">
          <cell r="J25">
            <v>43103</v>
          </cell>
        </row>
        <row r="26">
          <cell r="J26">
            <v>43108</v>
          </cell>
        </row>
        <row r="27">
          <cell r="J27">
            <v>43142</v>
          </cell>
        </row>
        <row r="28">
          <cell r="J28">
            <v>43143</v>
          </cell>
        </row>
        <row r="29">
          <cell r="J29">
            <v>43180</v>
          </cell>
        </row>
        <row r="30">
          <cell r="J30">
            <v>43219</v>
          </cell>
        </row>
        <row r="31">
          <cell r="J31">
            <v>43220</v>
          </cell>
        </row>
        <row r="32">
          <cell r="J32">
            <v>43223</v>
          </cell>
        </row>
        <row r="33">
          <cell r="J33">
            <v>43224</v>
          </cell>
        </row>
        <row r="34">
          <cell r="J34">
            <v>43225</v>
          </cell>
        </row>
        <row r="35">
          <cell r="J35">
            <v>43297</v>
          </cell>
        </row>
        <row r="36">
          <cell r="J36">
            <v>43323</v>
          </cell>
        </row>
        <row r="37">
          <cell r="J37">
            <v>43360</v>
          </cell>
        </row>
        <row r="38">
          <cell r="J38">
            <v>43366</v>
          </cell>
        </row>
        <row r="39">
          <cell r="J39">
            <v>43367</v>
          </cell>
        </row>
        <row r="40">
          <cell r="J40">
            <v>43381</v>
          </cell>
        </row>
        <row r="41">
          <cell r="J41">
            <v>43407</v>
          </cell>
        </row>
        <row r="42">
          <cell r="J42">
            <v>43427</v>
          </cell>
        </row>
        <row r="43">
          <cell r="J43">
            <v>43457</v>
          </cell>
        </row>
        <row r="44">
          <cell r="J44">
            <v>43458</v>
          </cell>
        </row>
        <row r="45">
          <cell r="J45">
            <v>43463</v>
          </cell>
        </row>
        <row r="46">
          <cell r="J46">
            <v>43464</v>
          </cell>
        </row>
        <row r="47">
          <cell r="J47">
            <v>43465</v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CED3-C1E2-408A-95DE-D734BE34B82A}">
  <sheetPr>
    <tabColor rgb="FF99FF66"/>
  </sheetPr>
  <dimension ref="A1:BA1551"/>
  <sheetViews>
    <sheetView showGridLines="0" workbookViewId="0">
      <selection activeCell="R21" sqref="R21"/>
    </sheetView>
  </sheetViews>
  <sheetFormatPr defaultColWidth="2.125" defaultRowHeight="17.25" x14ac:dyDescent="0.7"/>
  <cols>
    <col min="1" max="1" width="2.125" style="1" customWidth="1"/>
    <col min="2" max="51" width="2.125" style="1"/>
    <col min="52" max="55" width="2.125" style="1" customWidth="1"/>
    <col min="56" max="57" width="2.125" style="1"/>
    <col min="58" max="61" width="2.125" style="1" customWidth="1"/>
    <col min="62" max="16384" width="2.125" style="1"/>
  </cols>
  <sheetData>
    <row r="1" spans="1:46" ht="16.5" customHeight="1" x14ac:dyDescent="0.7"/>
    <row r="2" spans="1:46" ht="16.5" customHeight="1" x14ac:dyDescent="0.7">
      <c r="A2" s="5">
        <v>1</v>
      </c>
      <c r="B2" s="99" t="s">
        <v>11</v>
      </c>
      <c r="C2" s="99"/>
      <c r="D2" s="99"/>
      <c r="E2" s="99"/>
      <c r="F2" s="99"/>
      <c r="G2" s="100">
        <v>2020</v>
      </c>
      <c r="H2" s="100"/>
      <c r="I2" s="100"/>
      <c r="J2" s="100"/>
      <c r="K2" s="100"/>
    </row>
    <row r="3" spans="1:46" ht="12" customHeight="1" x14ac:dyDescent="0.7"/>
    <row r="4" spans="1:46" ht="9" customHeight="1" x14ac:dyDescent="0.7"/>
    <row r="5" spans="1:46" ht="16.5" customHeight="1" x14ac:dyDescent="0.7">
      <c r="G5" s="97" t="s">
        <v>3</v>
      </c>
      <c r="H5" s="97"/>
      <c r="I5" s="97"/>
      <c r="K5" s="97"/>
      <c r="L5" s="97"/>
      <c r="M5" s="97"/>
      <c r="O5" s="97"/>
      <c r="P5" s="97"/>
      <c r="Q5" s="97"/>
      <c r="S5" s="97"/>
      <c r="T5" s="97"/>
      <c r="U5" s="97"/>
      <c r="W5" s="97"/>
      <c r="X5" s="97"/>
      <c r="Y5" s="97"/>
      <c r="AD5" s="98" t="s">
        <v>5</v>
      </c>
      <c r="AE5" s="98"/>
      <c r="AF5" s="98"/>
      <c r="AH5" s="98" t="s">
        <v>4</v>
      </c>
      <c r="AI5" s="98"/>
      <c r="AJ5" s="98"/>
      <c r="AK5" s="98" t="s">
        <v>10</v>
      </c>
      <c r="AL5" s="98"/>
      <c r="AM5" s="101"/>
      <c r="AN5" s="102">
        <v>29</v>
      </c>
      <c r="AO5" s="103"/>
      <c r="AR5" s="1" t="s">
        <v>9</v>
      </c>
    </row>
    <row r="6" spans="1:46" ht="3.75" customHeight="1" x14ac:dyDescent="0.7">
      <c r="G6" s="3"/>
      <c r="H6" s="3"/>
      <c r="I6" s="3"/>
      <c r="K6" s="3"/>
      <c r="L6" s="3"/>
      <c r="M6" s="3"/>
      <c r="O6" s="3"/>
      <c r="P6" s="3"/>
      <c r="Q6" s="3"/>
      <c r="S6" s="3"/>
      <c r="T6" s="3"/>
      <c r="U6" s="3"/>
      <c r="W6" s="3"/>
      <c r="X6" s="3"/>
      <c r="Y6" s="3"/>
      <c r="AS6" s="3"/>
      <c r="AT6" s="3"/>
    </row>
    <row r="7" spans="1:46" ht="16.5" customHeight="1" x14ac:dyDescent="0.7">
      <c r="G7" s="97" t="s">
        <v>3</v>
      </c>
      <c r="H7" s="97"/>
      <c r="I7" s="97"/>
      <c r="K7" s="97"/>
      <c r="L7" s="97"/>
      <c r="M7" s="97"/>
      <c r="O7" s="97"/>
      <c r="P7" s="97"/>
      <c r="Q7" s="97"/>
      <c r="S7" s="97"/>
      <c r="T7" s="97"/>
      <c r="U7" s="97"/>
      <c r="W7" s="97"/>
      <c r="X7" s="97"/>
      <c r="Y7" s="97"/>
    </row>
    <row r="8" spans="1:46" ht="3.75" customHeight="1" x14ac:dyDescent="0.65">
      <c r="G8" s="3"/>
      <c r="H8" s="3"/>
      <c r="I8" s="3"/>
      <c r="K8" s="3"/>
      <c r="L8" s="3"/>
      <c r="M8" s="3"/>
      <c r="O8" s="3"/>
      <c r="P8" s="3"/>
      <c r="Q8" s="3"/>
      <c r="S8" s="3"/>
      <c r="T8" s="3"/>
      <c r="U8" s="3"/>
      <c r="W8" s="3"/>
      <c r="X8" s="3"/>
      <c r="Y8" s="3"/>
      <c r="AC8" s="105" t="s">
        <v>8</v>
      </c>
      <c r="AD8" s="105"/>
      <c r="AE8" s="105"/>
      <c r="AF8" s="105"/>
      <c r="AG8" s="105"/>
      <c r="AH8" s="105"/>
      <c r="AS8" s="3"/>
      <c r="AT8" s="3"/>
    </row>
    <row r="9" spans="1:46" ht="16.5" customHeight="1" x14ac:dyDescent="0.7">
      <c r="G9" s="97" t="s">
        <v>170</v>
      </c>
      <c r="H9" s="97"/>
      <c r="I9" s="97"/>
      <c r="K9" s="97" t="s">
        <v>171</v>
      </c>
      <c r="L9" s="97"/>
      <c r="M9" s="97"/>
      <c r="O9" s="97"/>
      <c r="P9" s="97"/>
      <c r="Q9" s="97"/>
      <c r="S9" s="97"/>
      <c r="T9" s="97"/>
      <c r="U9" s="97"/>
      <c r="W9" s="97"/>
      <c r="X9" s="97"/>
      <c r="Y9" s="97"/>
      <c r="AD9" s="98" t="s">
        <v>5</v>
      </c>
      <c r="AE9" s="98"/>
      <c r="AF9" s="98"/>
      <c r="AH9" s="98" t="s">
        <v>4</v>
      </c>
      <c r="AI9" s="98"/>
      <c r="AJ9" s="98"/>
      <c r="AK9" s="104" t="s">
        <v>7</v>
      </c>
      <c r="AL9" s="104"/>
      <c r="AN9" s="102">
        <v>3</v>
      </c>
      <c r="AO9" s="103"/>
      <c r="AR9" s="1" t="s">
        <v>6</v>
      </c>
    </row>
    <row r="10" spans="1:46" ht="3.75" customHeight="1" x14ac:dyDescent="0.7">
      <c r="G10" s="3"/>
      <c r="H10" s="3"/>
      <c r="I10" s="3"/>
      <c r="K10" s="3"/>
      <c r="L10" s="3"/>
      <c r="M10" s="3"/>
      <c r="O10" s="3"/>
      <c r="P10" s="3"/>
      <c r="Q10" s="3"/>
      <c r="S10" s="3"/>
      <c r="T10" s="3"/>
      <c r="U10" s="3"/>
      <c r="W10" s="3"/>
      <c r="X10" s="3"/>
      <c r="Y10" s="3"/>
    </row>
    <row r="11" spans="1:46" ht="16.5" customHeight="1" x14ac:dyDescent="0.7">
      <c r="G11" s="97" t="s">
        <v>3</v>
      </c>
      <c r="H11" s="97"/>
      <c r="I11" s="97"/>
      <c r="K11" s="97"/>
      <c r="L11" s="97"/>
      <c r="M11" s="97"/>
      <c r="O11" s="97"/>
      <c r="P11" s="97"/>
      <c r="Q11" s="97"/>
      <c r="S11" s="97"/>
      <c r="T11" s="97"/>
      <c r="U11" s="97"/>
      <c r="W11" s="97"/>
      <c r="X11" s="97"/>
      <c r="Y11" s="97"/>
    </row>
    <row r="12" spans="1:46" ht="3.75" customHeight="1" x14ac:dyDescent="0.7">
      <c r="G12" s="3"/>
      <c r="H12" s="3"/>
      <c r="I12" s="3"/>
      <c r="K12" s="3"/>
      <c r="L12" s="3"/>
      <c r="M12" s="3"/>
      <c r="O12" s="3"/>
      <c r="P12" s="3"/>
      <c r="Q12" s="3"/>
      <c r="S12" s="3"/>
      <c r="T12" s="3"/>
      <c r="U12" s="3"/>
      <c r="W12" s="3"/>
      <c r="X12" s="3"/>
      <c r="Y12" s="3"/>
    </row>
    <row r="13" spans="1:46" ht="16.5" customHeight="1" x14ac:dyDescent="0.7">
      <c r="G13" s="97" t="s">
        <v>3</v>
      </c>
      <c r="H13" s="97"/>
      <c r="I13" s="97"/>
      <c r="K13" s="97"/>
      <c r="L13" s="97"/>
      <c r="M13" s="97"/>
      <c r="O13" s="97"/>
      <c r="P13" s="97"/>
      <c r="Q13" s="97"/>
      <c r="S13" s="97"/>
      <c r="T13" s="97"/>
      <c r="U13" s="97"/>
      <c r="W13" s="97"/>
      <c r="X13" s="97"/>
      <c r="Y13" s="97"/>
      <c r="AD13" s="98" t="s">
        <v>5</v>
      </c>
      <c r="AE13" s="98"/>
      <c r="AF13" s="98"/>
      <c r="AH13" s="98" t="s">
        <v>4</v>
      </c>
      <c r="AI13" s="98"/>
      <c r="AJ13" s="98"/>
    </row>
    <row r="14" spans="1:46" ht="3.75" customHeight="1" x14ac:dyDescent="0.7">
      <c r="G14" s="3"/>
      <c r="H14" s="3"/>
      <c r="I14" s="3"/>
      <c r="K14" s="3"/>
      <c r="L14" s="3"/>
      <c r="M14" s="3"/>
      <c r="O14" s="3"/>
      <c r="P14" s="3"/>
      <c r="Q14" s="3"/>
      <c r="S14" s="3"/>
      <c r="T14" s="3"/>
      <c r="U14" s="3"/>
      <c r="W14" s="3"/>
      <c r="X14" s="3"/>
      <c r="Y14" s="3"/>
    </row>
    <row r="15" spans="1:46" ht="16.5" customHeight="1" x14ac:dyDescent="0.65">
      <c r="G15" s="97" t="s">
        <v>3</v>
      </c>
      <c r="H15" s="97"/>
      <c r="I15" s="97"/>
      <c r="K15" s="97"/>
      <c r="L15" s="97"/>
      <c r="M15" s="97"/>
      <c r="O15" s="97"/>
      <c r="P15" s="97"/>
      <c r="Q15" s="97"/>
      <c r="S15" s="97"/>
      <c r="T15" s="97"/>
      <c r="U15" s="97"/>
      <c r="W15" s="97"/>
      <c r="X15" s="97"/>
      <c r="Y15" s="97"/>
      <c r="AG15" s="4"/>
    </row>
    <row r="16" spans="1:46" ht="3.75" customHeight="1" x14ac:dyDescent="0.7">
      <c r="G16" s="3"/>
      <c r="H16" s="3"/>
      <c r="I16" s="3"/>
      <c r="K16" s="3"/>
      <c r="L16" s="3"/>
      <c r="M16" s="3"/>
      <c r="O16" s="3"/>
      <c r="P16" s="3"/>
      <c r="Q16" s="3"/>
      <c r="S16" s="3"/>
      <c r="T16" s="3"/>
      <c r="U16" s="3"/>
      <c r="W16" s="3"/>
      <c r="X16" s="3"/>
      <c r="Y16" s="3"/>
    </row>
    <row r="17" spans="2:25" ht="16.5" customHeight="1" x14ac:dyDescent="0.7">
      <c r="G17" s="97" t="s">
        <v>3</v>
      </c>
      <c r="H17" s="97"/>
      <c r="I17" s="97"/>
      <c r="K17" s="97"/>
      <c r="L17" s="97"/>
      <c r="M17" s="97"/>
      <c r="O17" s="106"/>
      <c r="P17" s="106"/>
      <c r="Q17" s="106"/>
      <c r="S17" s="97"/>
      <c r="T17" s="97"/>
      <c r="U17" s="97"/>
      <c r="W17" s="97"/>
      <c r="X17" s="97"/>
      <c r="Y17" s="97"/>
    </row>
    <row r="18" spans="2:25" ht="16.5" customHeight="1" x14ac:dyDescent="0.7"/>
    <row r="19" spans="2:25" ht="16.5" customHeight="1" x14ac:dyDescent="0.7">
      <c r="B19" s="1" t="s">
        <v>2</v>
      </c>
    </row>
    <row r="20" spans="2:25" ht="16.5" customHeight="1" x14ac:dyDescent="0.7">
      <c r="B20" s="107" t="s">
        <v>1</v>
      </c>
      <c r="C20" s="107"/>
      <c r="D20" s="107"/>
      <c r="E20" s="107"/>
      <c r="F20" s="107"/>
      <c r="G20" s="107"/>
      <c r="H20" s="108" t="s">
        <v>0</v>
      </c>
      <c r="I20" s="108"/>
      <c r="J20" s="108"/>
      <c r="K20" s="108"/>
      <c r="L20" s="108"/>
      <c r="M20" s="108"/>
      <c r="N20" s="108"/>
      <c r="O20" s="108"/>
      <c r="P20" s="108"/>
      <c r="Q20" s="108"/>
    </row>
    <row r="21" spans="2:25" ht="16.5" customHeight="1" x14ac:dyDescent="0.7">
      <c r="B21" s="109">
        <v>43922</v>
      </c>
      <c r="C21" s="109"/>
      <c r="D21" s="109"/>
      <c r="E21" s="109"/>
      <c r="F21" s="109"/>
      <c r="G21" s="109"/>
      <c r="H21" s="110" t="s">
        <v>172</v>
      </c>
      <c r="I21" s="110"/>
      <c r="J21" s="110"/>
      <c r="K21" s="110"/>
      <c r="L21" s="110"/>
      <c r="M21" s="110"/>
      <c r="N21" s="110"/>
      <c r="O21" s="110"/>
      <c r="P21" s="110"/>
      <c r="Q21" s="110"/>
    </row>
    <row r="22" spans="2:25" ht="16.5" customHeight="1" x14ac:dyDescent="0.7">
      <c r="B22" s="109"/>
      <c r="C22" s="109"/>
      <c r="D22" s="109"/>
      <c r="E22" s="109"/>
      <c r="F22" s="109"/>
      <c r="G22" s="109"/>
      <c r="H22" s="110"/>
      <c r="I22" s="110"/>
      <c r="J22" s="110"/>
      <c r="K22" s="110"/>
      <c r="L22" s="110"/>
      <c r="M22" s="110"/>
      <c r="N22" s="110"/>
      <c r="O22" s="110"/>
      <c r="P22" s="110"/>
      <c r="Q22" s="110"/>
    </row>
    <row r="23" spans="2:25" ht="16.5" customHeight="1" x14ac:dyDescent="0.7">
      <c r="B23" s="109"/>
      <c r="C23" s="109"/>
      <c r="D23" s="109"/>
      <c r="E23" s="109"/>
      <c r="F23" s="109"/>
      <c r="G23" s="109"/>
      <c r="H23" s="110"/>
      <c r="I23" s="110"/>
      <c r="J23" s="110"/>
      <c r="K23" s="110"/>
      <c r="L23" s="110"/>
      <c r="M23" s="110"/>
      <c r="N23" s="110"/>
      <c r="O23" s="110"/>
      <c r="P23" s="110"/>
      <c r="Q23" s="110"/>
    </row>
    <row r="24" spans="2:25" ht="16.5" customHeight="1" x14ac:dyDescent="0.7">
      <c r="B24" s="109"/>
      <c r="C24" s="109"/>
      <c r="D24" s="109"/>
      <c r="E24" s="109"/>
      <c r="F24" s="109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0"/>
    </row>
    <row r="25" spans="2:25" ht="16.5" customHeight="1" x14ac:dyDescent="0.7">
      <c r="B25" s="109"/>
      <c r="C25" s="109"/>
      <c r="D25" s="109"/>
      <c r="E25" s="109"/>
      <c r="F25" s="109"/>
      <c r="G25" s="109"/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  <row r="26" spans="2:25" ht="16.5" customHeight="1" x14ac:dyDescent="0.7">
      <c r="B26" s="109"/>
      <c r="C26" s="109"/>
      <c r="D26" s="109"/>
      <c r="E26" s="109"/>
      <c r="F26" s="109"/>
      <c r="G26" s="109"/>
      <c r="H26" s="110"/>
      <c r="I26" s="110"/>
      <c r="J26" s="110"/>
      <c r="K26" s="110"/>
      <c r="L26" s="110"/>
      <c r="M26" s="110"/>
      <c r="N26" s="110"/>
      <c r="O26" s="110"/>
      <c r="P26" s="110"/>
      <c r="Q26" s="110"/>
    </row>
    <row r="27" spans="2:25" ht="16.5" customHeight="1" x14ac:dyDescent="0.7">
      <c r="B27" s="109"/>
      <c r="C27" s="109"/>
      <c r="D27" s="109"/>
      <c r="E27" s="109"/>
      <c r="F27" s="109"/>
      <c r="G27" s="109"/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spans="2:25" ht="16.5" customHeight="1" x14ac:dyDescent="0.7">
      <c r="B28" s="109"/>
      <c r="C28" s="109"/>
      <c r="D28" s="109"/>
      <c r="E28" s="109"/>
      <c r="F28" s="109"/>
      <c r="G28" s="109"/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  <row r="29" spans="2:25" ht="16.5" customHeight="1" x14ac:dyDescent="0.7">
      <c r="B29" s="109"/>
      <c r="C29" s="109"/>
      <c r="D29" s="109"/>
      <c r="E29" s="109"/>
      <c r="F29" s="109"/>
      <c r="G29" s="109"/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0" spans="2:25" ht="16.5" customHeight="1" x14ac:dyDescent="0.7">
      <c r="B30" s="109"/>
      <c r="C30" s="109"/>
      <c r="D30" s="109"/>
      <c r="E30" s="109"/>
      <c r="F30" s="109"/>
      <c r="G30" s="109"/>
      <c r="H30" s="110"/>
      <c r="I30" s="110"/>
      <c r="J30" s="110"/>
      <c r="K30" s="110"/>
      <c r="L30" s="110"/>
      <c r="M30" s="110"/>
      <c r="N30" s="110"/>
      <c r="O30" s="110"/>
      <c r="P30" s="110"/>
      <c r="Q30" s="110"/>
    </row>
    <row r="31" spans="2:25" ht="16.5" customHeight="1" x14ac:dyDescent="0.7">
      <c r="B31" s="109"/>
      <c r="C31" s="109"/>
      <c r="D31" s="109"/>
      <c r="E31" s="109"/>
      <c r="F31" s="109"/>
      <c r="G31" s="109"/>
      <c r="H31" s="110"/>
      <c r="I31" s="110"/>
      <c r="J31" s="110"/>
      <c r="K31" s="110"/>
      <c r="L31" s="110"/>
      <c r="M31" s="110"/>
      <c r="N31" s="110"/>
      <c r="O31" s="110"/>
      <c r="P31" s="110"/>
      <c r="Q31" s="110"/>
    </row>
    <row r="32" spans="2:25" ht="16.5" customHeight="1" x14ac:dyDescent="0.7">
      <c r="B32" s="109"/>
      <c r="C32" s="109"/>
      <c r="D32" s="109"/>
      <c r="E32" s="109"/>
      <c r="F32" s="109"/>
      <c r="G32" s="109"/>
      <c r="H32" s="110"/>
      <c r="I32" s="110"/>
      <c r="J32" s="110"/>
      <c r="K32" s="110"/>
      <c r="L32" s="110"/>
      <c r="M32" s="110"/>
      <c r="N32" s="110"/>
      <c r="O32" s="110"/>
      <c r="P32" s="110"/>
      <c r="Q32" s="110"/>
    </row>
    <row r="33" spans="2:17" ht="16.5" customHeight="1" x14ac:dyDescent="0.7">
      <c r="B33" s="109"/>
      <c r="C33" s="109"/>
      <c r="D33" s="109"/>
      <c r="E33" s="109"/>
      <c r="F33" s="109"/>
      <c r="G33" s="109"/>
      <c r="H33" s="110"/>
      <c r="I33" s="110"/>
      <c r="J33" s="110"/>
      <c r="K33" s="110"/>
      <c r="L33" s="110"/>
      <c r="M33" s="110"/>
      <c r="N33" s="110"/>
      <c r="O33" s="110"/>
      <c r="P33" s="110"/>
      <c r="Q33" s="110"/>
    </row>
    <row r="34" spans="2:17" ht="16.5" customHeight="1" x14ac:dyDescent="0.7">
      <c r="B34" s="109"/>
      <c r="C34" s="109"/>
      <c r="D34" s="109"/>
      <c r="E34" s="109"/>
      <c r="F34" s="109"/>
      <c r="G34" s="109"/>
      <c r="H34" s="110"/>
      <c r="I34" s="110"/>
      <c r="J34" s="110"/>
      <c r="K34" s="110"/>
      <c r="L34" s="110"/>
      <c r="M34" s="110"/>
      <c r="N34" s="110"/>
      <c r="O34" s="110"/>
      <c r="P34" s="110"/>
      <c r="Q34" s="110"/>
    </row>
    <row r="35" spans="2:17" ht="16.5" customHeight="1" x14ac:dyDescent="0.7">
      <c r="B35" s="109"/>
      <c r="C35" s="109"/>
      <c r="D35" s="109"/>
      <c r="E35" s="109"/>
      <c r="F35" s="109"/>
      <c r="G35" s="109"/>
      <c r="H35" s="110"/>
      <c r="I35" s="110"/>
      <c r="J35" s="110"/>
      <c r="K35" s="110"/>
      <c r="L35" s="110"/>
      <c r="M35" s="110"/>
      <c r="N35" s="110"/>
      <c r="O35" s="110"/>
      <c r="P35" s="110"/>
      <c r="Q35" s="110"/>
    </row>
    <row r="36" spans="2:17" ht="16.5" customHeight="1" x14ac:dyDescent="0.7">
      <c r="B36" s="109"/>
      <c r="C36" s="109"/>
      <c r="D36" s="109"/>
      <c r="E36" s="109"/>
      <c r="F36" s="109"/>
      <c r="G36" s="109"/>
      <c r="H36" s="110"/>
      <c r="I36" s="110"/>
      <c r="J36" s="110"/>
      <c r="K36" s="110"/>
      <c r="L36" s="110"/>
      <c r="M36" s="110"/>
      <c r="N36" s="110"/>
      <c r="O36" s="110"/>
      <c r="P36" s="110"/>
      <c r="Q36" s="110"/>
    </row>
    <row r="37" spans="2:17" ht="16.5" customHeight="1" x14ac:dyDescent="0.7">
      <c r="B37" s="109"/>
      <c r="C37" s="109"/>
      <c r="D37" s="109"/>
      <c r="E37" s="109"/>
      <c r="F37" s="109"/>
      <c r="G37" s="109"/>
      <c r="H37" s="110"/>
      <c r="I37" s="110"/>
      <c r="J37" s="110"/>
      <c r="K37" s="110"/>
      <c r="L37" s="110"/>
      <c r="M37" s="110"/>
      <c r="N37" s="110"/>
      <c r="O37" s="110"/>
      <c r="P37" s="110"/>
      <c r="Q37" s="110"/>
    </row>
    <row r="38" spans="2:17" ht="16.5" customHeight="1" x14ac:dyDescent="0.7">
      <c r="B38" s="109"/>
      <c r="C38" s="109"/>
      <c r="D38" s="109"/>
      <c r="E38" s="109"/>
      <c r="F38" s="109"/>
      <c r="G38" s="109"/>
      <c r="H38" s="110"/>
      <c r="I38" s="110"/>
      <c r="J38" s="110"/>
      <c r="K38" s="110"/>
      <c r="L38" s="110"/>
      <c r="M38" s="110"/>
      <c r="N38" s="110"/>
      <c r="O38" s="110"/>
      <c r="P38" s="110"/>
      <c r="Q38" s="110"/>
    </row>
    <row r="39" spans="2:17" ht="16.5" customHeight="1" x14ac:dyDescent="0.7">
      <c r="B39" s="109"/>
      <c r="C39" s="109"/>
      <c r="D39" s="109"/>
      <c r="E39" s="109"/>
      <c r="F39" s="109"/>
      <c r="G39" s="109"/>
      <c r="H39" s="110"/>
      <c r="I39" s="110"/>
      <c r="J39" s="110"/>
      <c r="K39" s="110"/>
      <c r="L39" s="110"/>
      <c r="M39" s="110"/>
      <c r="N39" s="110"/>
      <c r="O39" s="110"/>
      <c r="P39" s="110"/>
      <c r="Q39" s="110"/>
    </row>
    <row r="40" spans="2:17" ht="16.5" customHeight="1" x14ac:dyDescent="0.7">
      <c r="B40" s="109"/>
      <c r="C40" s="109"/>
      <c r="D40" s="109"/>
      <c r="E40" s="109"/>
      <c r="F40" s="109"/>
      <c r="G40" s="109"/>
      <c r="H40" s="110"/>
      <c r="I40" s="110"/>
      <c r="J40" s="110"/>
      <c r="K40" s="110"/>
      <c r="L40" s="110"/>
      <c r="M40" s="110"/>
      <c r="N40" s="110"/>
      <c r="O40" s="110"/>
      <c r="P40" s="110"/>
      <c r="Q40" s="110"/>
    </row>
    <row r="41" spans="2:17" ht="16.5" customHeight="1" x14ac:dyDescent="0.7">
      <c r="B41" s="109"/>
      <c r="C41" s="109"/>
      <c r="D41" s="109"/>
      <c r="E41" s="109"/>
      <c r="F41" s="109"/>
      <c r="G41" s="109"/>
      <c r="H41" s="110"/>
      <c r="I41" s="110"/>
      <c r="J41" s="110"/>
      <c r="K41" s="110"/>
      <c r="L41" s="110"/>
      <c r="M41" s="110"/>
      <c r="N41" s="110"/>
      <c r="O41" s="110"/>
      <c r="P41" s="110"/>
      <c r="Q41" s="110"/>
    </row>
    <row r="42" spans="2:17" ht="16.5" customHeight="1" x14ac:dyDescent="0.7">
      <c r="B42" s="109"/>
      <c r="C42" s="109"/>
      <c r="D42" s="109"/>
      <c r="E42" s="109"/>
      <c r="F42" s="109"/>
      <c r="G42" s="109"/>
      <c r="H42" s="110"/>
      <c r="I42" s="110"/>
      <c r="J42" s="110"/>
      <c r="K42" s="110"/>
      <c r="L42" s="110"/>
      <c r="M42" s="110"/>
      <c r="N42" s="110"/>
      <c r="O42" s="110"/>
      <c r="P42" s="110"/>
      <c r="Q42" s="110"/>
    </row>
    <row r="43" spans="2:17" ht="16.5" customHeight="1" x14ac:dyDescent="0.7">
      <c r="B43" s="109"/>
      <c r="C43" s="109"/>
      <c r="D43" s="109"/>
      <c r="E43" s="109"/>
      <c r="F43" s="109"/>
      <c r="G43" s="109"/>
      <c r="H43" s="110"/>
      <c r="I43" s="110"/>
      <c r="J43" s="110"/>
      <c r="K43" s="110"/>
      <c r="L43" s="110"/>
      <c r="M43" s="110"/>
      <c r="N43" s="110"/>
      <c r="O43" s="110"/>
      <c r="P43" s="110"/>
      <c r="Q43" s="110"/>
    </row>
    <row r="44" spans="2:17" ht="16.5" customHeight="1" x14ac:dyDescent="0.7">
      <c r="B44" s="109"/>
      <c r="C44" s="109"/>
      <c r="D44" s="109"/>
      <c r="E44" s="109"/>
      <c r="F44" s="109"/>
      <c r="G44" s="109"/>
      <c r="H44" s="110"/>
      <c r="I44" s="110"/>
      <c r="J44" s="110"/>
      <c r="K44" s="110"/>
      <c r="L44" s="110"/>
      <c r="M44" s="110"/>
      <c r="N44" s="110"/>
      <c r="O44" s="110"/>
      <c r="P44" s="110"/>
      <c r="Q44" s="110"/>
    </row>
    <row r="45" spans="2:17" ht="16.5" customHeight="1" x14ac:dyDescent="0.7">
      <c r="B45" s="109"/>
      <c r="C45" s="109"/>
      <c r="D45" s="109"/>
      <c r="E45" s="109"/>
      <c r="F45" s="109"/>
      <c r="G45" s="109"/>
      <c r="H45" s="110"/>
      <c r="I45" s="110"/>
      <c r="J45" s="110"/>
      <c r="K45" s="110"/>
      <c r="L45" s="110"/>
      <c r="M45" s="110"/>
      <c r="N45" s="110"/>
      <c r="O45" s="110"/>
      <c r="P45" s="110"/>
      <c r="Q45" s="110"/>
    </row>
    <row r="46" spans="2:17" ht="16.5" customHeight="1" x14ac:dyDescent="0.7">
      <c r="B46" s="109"/>
      <c r="C46" s="109"/>
      <c r="D46" s="109"/>
      <c r="E46" s="109"/>
      <c r="F46" s="109"/>
      <c r="G46" s="109"/>
      <c r="H46" s="110"/>
      <c r="I46" s="110"/>
      <c r="J46" s="110"/>
      <c r="K46" s="110"/>
      <c r="L46" s="110"/>
      <c r="M46" s="110"/>
      <c r="N46" s="110"/>
      <c r="O46" s="110"/>
      <c r="P46" s="110"/>
      <c r="Q46" s="110"/>
    </row>
    <row r="47" spans="2:17" ht="16.5" customHeight="1" x14ac:dyDescent="0.7">
      <c r="B47" s="109"/>
      <c r="C47" s="109"/>
      <c r="D47" s="109"/>
      <c r="E47" s="109"/>
      <c r="F47" s="109"/>
      <c r="G47" s="109"/>
      <c r="H47" s="110"/>
      <c r="I47" s="110"/>
      <c r="J47" s="110"/>
      <c r="K47" s="110"/>
      <c r="L47" s="110"/>
      <c r="M47" s="110"/>
      <c r="N47" s="110"/>
      <c r="O47" s="110"/>
      <c r="P47" s="110"/>
      <c r="Q47" s="110"/>
    </row>
    <row r="48" spans="2:17" ht="16.5" customHeight="1" x14ac:dyDescent="0.7">
      <c r="B48" s="109"/>
      <c r="C48" s="109"/>
      <c r="D48" s="109"/>
      <c r="E48" s="109"/>
      <c r="F48" s="109"/>
      <c r="G48" s="109"/>
      <c r="H48" s="110"/>
      <c r="I48" s="110"/>
      <c r="J48" s="110"/>
      <c r="K48" s="110"/>
      <c r="L48" s="110"/>
      <c r="M48" s="110"/>
      <c r="N48" s="110"/>
      <c r="O48" s="110"/>
      <c r="P48" s="110"/>
      <c r="Q48" s="110"/>
    </row>
    <row r="49" spans="2:17" ht="16.5" customHeight="1" x14ac:dyDescent="0.7">
      <c r="B49" s="109"/>
      <c r="C49" s="109"/>
      <c r="D49" s="109"/>
      <c r="E49" s="109"/>
      <c r="F49" s="109"/>
      <c r="G49" s="109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2:17" ht="16.5" customHeight="1" x14ac:dyDescent="0.7">
      <c r="B50" s="109"/>
      <c r="C50" s="109"/>
      <c r="D50" s="109"/>
      <c r="E50" s="109"/>
      <c r="F50" s="109"/>
      <c r="G50" s="109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2:17" ht="16.5" customHeight="1" x14ac:dyDescent="0.7">
      <c r="B51" s="109"/>
      <c r="C51" s="109"/>
      <c r="D51" s="109"/>
      <c r="E51" s="109"/>
      <c r="F51" s="109"/>
      <c r="G51" s="109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2:17" ht="16.5" customHeight="1" x14ac:dyDescent="0.7">
      <c r="B52" s="109"/>
      <c r="C52" s="109"/>
      <c r="D52" s="109"/>
      <c r="E52" s="109"/>
      <c r="F52" s="109"/>
      <c r="G52" s="109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2:17" ht="16.5" customHeight="1" x14ac:dyDescent="0.7">
      <c r="B53" s="109"/>
      <c r="C53" s="109"/>
      <c r="D53" s="109"/>
      <c r="E53" s="109"/>
      <c r="F53" s="109"/>
      <c r="G53" s="109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2:17" ht="16.5" customHeight="1" x14ac:dyDescent="0.7">
      <c r="B54" s="109"/>
      <c r="C54" s="109"/>
      <c r="D54" s="109"/>
      <c r="E54" s="109"/>
      <c r="F54" s="109"/>
      <c r="G54" s="109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2:17" ht="16.5" customHeight="1" x14ac:dyDescent="0.7">
      <c r="B55" s="109"/>
      <c r="C55" s="109"/>
      <c r="D55" s="109"/>
      <c r="E55" s="109"/>
      <c r="F55" s="109"/>
      <c r="G55" s="109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2:17" ht="16.5" customHeight="1" x14ac:dyDescent="0.7">
      <c r="B56" s="109"/>
      <c r="C56" s="109"/>
      <c r="D56" s="109"/>
      <c r="E56" s="109"/>
      <c r="F56" s="109"/>
      <c r="G56" s="109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2:17" ht="16.5" customHeight="1" x14ac:dyDescent="0.7">
      <c r="B57" s="109"/>
      <c r="C57" s="109"/>
      <c r="D57" s="109"/>
      <c r="E57" s="109"/>
      <c r="F57" s="109"/>
      <c r="G57" s="109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2:17" ht="16.5" customHeight="1" x14ac:dyDescent="0.7">
      <c r="B58" s="109"/>
      <c r="C58" s="109"/>
      <c r="D58" s="109"/>
      <c r="E58" s="109"/>
      <c r="F58" s="109"/>
      <c r="G58" s="109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2:17" ht="16.5" customHeight="1" x14ac:dyDescent="0.7">
      <c r="B59" s="109"/>
      <c r="C59" s="109"/>
      <c r="D59" s="109"/>
      <c r="E59" s="109"/>
      <c r="F59" s="109"/>
      <c r="G59" s="109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2:17" ht="16.5" customHeight="1" x14ac:dyDescent="0.7">
      <c r="B60" s="109"/>
      <c r="C60" s="109"/>
      <c r="D60" s="109"/>
      <c r="E60" s="109"/>
      <c r="F60" s="109"/>
      <c r="G60" s="109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2:17" ht="16.5" customHeight="1" x14ac:dyDescent="0.7"/>
    <row r="62" spans="2:17" ht="16.5" customHeight="1" x14ac:dyDescent="0.7"/>
    <row r="63" spans="2:17" ht="16.5" customHeight="1" x14ac:dyDescent="0.7"/>
    <row r="64" spans="2:17" ht="16.5" customHeight="1" x14ac:dyDescent="0.7"/>
    <row r="65" ht="16.5" customHeight="1" x14ac:dyDescent="0.7"/>
    <row r="66" ht="16.5" customHeight="1" x14ac:dyDescent="0.7"/>
    <row r="67" ht="16.5" customHeight="1" x14ac:dyDescent="0.7"/>
    <row r="68" ht="16.5" customHeight="1" x14ac:dyDescent="0.7"/>
    <row r="69" ht="16.5" customHeight="1" x14ac:dyDescent="0.7"/>
    <row r="70" ht="16.5" customHeight="1" x14ac:dyDescent="0.7"/>
    <row r="71" ht="16.5" customHeight="1" x14ac:dyDescent="0.7"/>
    <row r="72" ht="16.5" customHeight="1" x14ac:dyDescent="0.7"/>
    <row r="73" ht="16.5" customHeight="1" x14ac:dyDescent="0.7"/>
    <row r="74" ht="16.5" customHeight="1" x14ac:dyDescent="0.7"/>
    <row r="75" ht="16.5" customHeight="1" x14ac:dyDescent="0.7"/>
    <row r="76" ht="16.5" customHeight="1" x14ac:dyDescent="0.7"/>
    <row r="77" ht="16.5" customHeight="1" x14ac:dyDescent="0.7"/>
    <row r="78" ht="16.5" customHeight="1" x14ac:dyDescent="0.7"/>
    <row r="79" ht="16.5" customHeight="1" x14ac:dyDescent="0.7"/>
    <row r="80" ht="16.5" customHeight="1" x14ac:dyDescent="0.7"/>
    <row r="81" ht="16.5" customHeight="1" x14ac:dyDescent="0.7"/>
    <row r="82" ht="16.5" customHeight="1" x14ac:dyDescent="0.7"/>
    <row r="83" ht="16.5" customHeight="1" x14ac:dyDescent="0.7"/>
    <row r="84" ht="16.5" customHeight="1" x14ac:dyDescent="0.7"/>
    <row r="85" ht="16.5" customHeight="1" x14ac:dyDescent="0.7"/>
    <row r="86" ht="16.5" customHeight="1" x14ac:dyDescent="0.7"/>
    <row r="87" ht="16.5" customHeight="1" x14ac:dyDescent="0.7"/>
    <row r="88" ht="16.5" customHeight="1" x14ac:dyDescent="0.7"/>
    <row r="89" ht="16.5" customHeight="1" x14ac:dyDescent="0.7"/>
    <row r="90" ht="16.5" customHeight="1" x14ac:dyDescent="0.7"/>
    <row r="91" ht="16.5" customHeight="1" x14ac:dyDescent="0.7"/>
    <row r="92" ht="16.5" customHeight="1" x14ac:dyDescent="0.7"/>
    <row r="93" ht="16.5" customHeight="1" x14ac:dyDescent="0.7"/>
    <row r="94" ht="16.5" customHeight="1" x14ac:dyDescent="0.7"/>
    <row r="95" ht="16.5" customHeight="1" x14ac:dyDescent="0.7"/>
    <row r="96" ht="16.5" customHeight="1" x14ac:dyDescent="0.7"/>
    <row r="97" ht="16.5" customHeight="1" x14ac:dyDescent="0.7"/>
    <row r="98" ht="16.5" customHeight="1" x14ac:dyDescent="0.7"/>
    <row r="99" ht="16.5" customHeight="1" x14ac:dyDescent="0.7"/>
    <row r="100" ht="16.5" customHeight="1" x14ac:dyDescent="0.7"/>
    <row r="101" ht="16.5" customHeight="1" x14ac:dyDescent="0.7"/>
    <row r="102" ht="16.5" customHeight="1" x14ac:dyDescent="0.7"/>
    <row r="103" ht="16.5" customHeight="1" x14ac:dyDescent="0.7"/>
    <row r="104" ht="16.5" customHeight="1" x14ac:dyDescent="0.7"/>
    <row r="105" ht="16.5" customHeight="1" x14ac:dyDescent="0.7"/>
    <row r="106" ht="16.5" customHeight="1" x14ac:dyDescent="0.7"/>
    <row r="107" ht="16.5" customHeight="1" x14ac:dyDescent="0.7"/>
    <row r="108" ht="16.5" customHeight="1" x14ac:dyDescent="0.7"/>
    <row r="109" ht="16.5" customHeight="1" x14ac:dyDescent="0.7"/>
    <row r="110" ht="16.5" customHeight="1" x14ac:dyDescent="0.7"/>
    <row r="111" ht="16.5" customHeight="1" x14ac:dyDescent="0.7"/>
    <row r="112" ht="16.5" customHeight="1" x14ac:dyDescent="0.7"/>
    <row r="113" ht="16.5" customHeight="1" x14ac:dyDescent="0.7"/>
    <row r="114" ht="16.5" customHeight="1" x14ac:dyDescent="0.7"/>
    <row r="115" ht="16.5" customHeight="1" x14ac:dyDescent="0.7"/>
    <row r="116" ht="16.5" customHeight="1" x14ac:dyDescent="0.7"/>
    <row r="117" ht="16.5" customHeight="1" x14ac:dyDescent="0.7"/>
    <row r="118" ht="16.5" customHeight="1" x14ac:dyDescent="0.7"/>
    <row r="119" ht="16.5" customHeight="1" x14ac:dyDescent="0.7"/>
    <row r="120" ht="16.5" customHeight="1" x14ac:dyDescent="0.7"/>
    <row r="121" ht="16.5" customHeight="1" x14ac:dyDescent="0.7"/>
    <row r="122" ht="16.5" customHeight="1" x14ac:dyDescent="0.7"/>
    <row r="123" ht="16.5" customHeight="1" x14ac:dyDescent="0.7"/>
    <row r="124" ht="16.5" customHeight="1" x14ac:dyDescent="0.7"/>
    <row r="125" ht="16.5" customHeight="1" x14ac:dyDescent="0.7"/>
    <row r="126" ht="16.5" customHeight="1" x14ac:dyDescent="0.7"/>
    <row r="127" ht="16.5" customHeight="1" x14ac:dyDescent="0.7"/>
    <row r="128" ht="16.5" customHeight="1" x14ac:dyDescent="0.7"/>
    <row r="129" ht="16.5" customHeight="1" x14ac:dyDescent="0.7"/>
    <row r="130" ht="16.5" customHeight="1" x14ac:dyDescent="0.7"/>
    <row r="131" ht="16.5" customHeight="1" x14ac:dyDescent="0.7"/>
    <row r="132" ht="16.5" customHeight="1" x14ac:dyDescent="0.7"/>
    <row r="133" ht="16.5" customHeight="1" x14ac:dyDescent="0.7"/>
    <row r="134" ht="16.5" customHeight="1" x14ac:dyDescent="0.7"/>
    <row r="135" ht="16.5" customHeight="1" x14ac:dyDescent="0.7"/>
    <row r="1549" spans="52:53" x14ac:dyDescent="0.7">
      <c r="AZ1549" s="2"/>
      <c r="BA1549" s="2"/>
    </row>
    <row r="1550" spans="52:53" x14ac:dyDescent="0.7">
      <c r="AZ1550" s="2"/>
      <c r="BA1550" s="2"/>
    </row>
    <row r="1551" spans="52:53" x14ac:dyDescent="0.7">
      <c r="AZ1551" s="2"/>
      <c r="BA1551" s="2"/>
    </row>
  </sheetData>
  <sheetProtection algorithmName="SHA-512" hashValue="fmTLs9ij8J/VYXOXEa/LbNTYaTI+gx+oJ5hz8CaQW+FzzcSAYjbdgoGKcfvVFJScrnzs14n3VmbWmJv9kbp58A==" saltValue="Xv8ugVIe30S8VSQ5+685Tg==" spinCount="100000" sheet="1" objects="1" scenarios="1"/>
  <mergeCells count="130">
    <mergeCell ref="B55:G55"/>
    <mergeCell ref="H55:Q55"/>
    <mergeCell ref="B56:G56"/>
    <mergeCell ref="H56:Q56"/>
    <mergeCell ref="B60:G60"/>
    <mergeCell ref="H60:Q60"/>
    <mergeCell ref="B57:G57"/>
    <mergeCell ref="H57:Q57"/>
    <mergeCell ref="B58:G58"/>
    <mergeCell ref="H58:Q58"/>
    <mergeCell ref="B59:G59"/>
    <mergeCell ref="H59:Q59"/>
    <mergeCell ref="B50:G50"/>
    <mergeCell ref="H50:Q50"/>
    <mergeCell ref="B51:G51"/>
    <mergeCell ref="H51:Q51"/>
    <mergeCell ref="B52:G52"/>
    <mergeCell ref="H52:Q52"/>
    <mergeCell ref="B53:G53"/>
    <mergeCell ref="H53:Q53"/>
    <mergeCell ref="B54:G54"/>
    <mergeCell ref="H54:Q54"/>
    <mergeCell ref="B45:G45"/>
    <mergeCell ref="H45:Q45"/>
    <mergeCell ref="B46:G46"/>
    <mergeCell ref="H46:Q46"/>
    <mergeCell ref="B47:G47"/>
    <mergeCell ref="H47:Q47"/>
    <mergeCell ref="B48:G48"/>
    <mergeCell ref="H48:Q48"/>
    <mergeCell ref="B49:G49"/>
    <mergeCell ref="H49:Q49"/>
    <mergeCell ref="B40:G40"/>
    <mergeCell ref="H40:Q40"/>
    <mergeCell ref="B41:G41"/>
    <mergeCell ref="H41:Q41"/>
    <mergeCell ref="B42:G42"/>
    <mergeCell ref="H42:Q42"/>
    <mergeCell ref="B43:G43"/>
    <mergeCell ref="H43:Q43"/>
    <mergeCell ref="B44:G44"/>
    <mergeCell ref="H44:Q44"/>
    <mergeCell ref="B35:G35"/>
    <mergeCell ref="H35:Q35"/>
    <mergeCell ref="B36:G36"/>
    <mergeCell ref="H36:Q36"/>
    <mergeCell ref="B37:G37"/>
    <mergeCell ref="H37:Q37"/>
    <mergeCell ref="B38:G38"/>
    <mergeCell ref="H38:Q38"/>
    <mergeCell ref="B39:G39"/>
    <mergeCell ref="H39:Q39"/>
    <mergeCell ref="B30:G30"/>
    <mergeCell ref="H30:Q30"/>
    <mergeCell ref="B31:G31"/>
    <mergeCell ref="H31:Q31"/>
    <mergeCell ref="B32:G32"/>
    <mergeCell ref="H32:Q32"/>
    <mergeCell ref="B33:G33"/>
    <mergeCell ref="H33:Q33"/>
    <mergeCell ref="B34:G34"/>
    <mergeCell ref="H34:Q34"/>
    <mergeCell ref="B25:G25"/>
    <mergeCell ref="H25:Q25"/>
    <mergeCell ref="B26:G26"/>
    <mergeCell ref="H26:Q26"/>
    <mergeCell ref="B27:G27"/>
    <mergeCell ref="H27:Q27"/>
    <mergeCell ref="B28:G28"/>
    <mergeCell ref="H28:Q28"/>
    <mergeCell ref="B29:G29"/>
    <mergeCell ref="H29:Q29"/>
    <mergeCell ref="B20:G20"/>
    <mergeCell ref="H20:Q20"/>
    <mergeCell ref="B21:G21"/>
    <mergeCell ref="H21:Q21"/>
    <mergeCell ref="B22:G22"/>
    <mergeCell ref="H22:Q22"/>
    <mergeCell ref="B23:G23"/>
    <mergeCell ref="H23:Q23"/>
    <mergeCell ref="B24:G24"/>
    <mergeCell ref="H24:Q24"/>
    <mergeCell ref="G15:I15"/>
    <mergeCell ref="K15:M15"/>
    <mergeCell ref="O15:Q15"/>
    <mergeCell ref="S15:U15"/>
    <mergeCell ref="W15:Y15"/>
    <mergeCell ref="G17:I17"/>
    <mergeCell ref="K17:M17"/>
    <mergeCell ref="O17:Q17"/>
    <mergeCell ref="S17:U17"/>
    <mergeCell ref="W17:Y17"/>
    <mergeCell ref="AK5:AM5"/>
    <mergeCell ref="AN5:AO5"/>
    <mergeCell ref="G7:I7"/>
    <mergeCell ref="K7:M7"/>
    <mergeCell ref="O7:Q7"/>
    <mergeCell ref="S7:U7"/>
    <mergeCell ref="W7:Y7"/>
    <mergeCell ref="AH5:AJ5"/>
    <mergeCell ref="G13:I13"/>
    <mergeCell ref="K13:M13"/>
    <mergeCell ref="O13:Q13"/>
    <mergeCell ref="S13:U13"/>
    <mergeCell ref="W13:Y13"/>
    <mergeCell ref="AK9:AL9"/>
    <mergeCell ref="AN9:AO9"/>
    <mergeCell ref="AC8:AH8"/>
    <mergeCell ref="G9:I9"/>
    <mergeCell ref="K9:M9"/>
    <mergeCell ref="O9:Q9"/>
    <mergeCell ref="S9:U9"/>
    <mergeCell ref="W9:Y9"/>
    <mergeCell ref="AD9:AF9"/>
    <mergeCell ref="AH9:AJ9"/>
    <mergeCell ref="G11:I11"/>
    <mergeCell ref="K11:M11"/>
    <mergeCell ref="O11:Q11"/>
    <mergeCell ref="S11:U11"/>
    <mergeCell ref="W11:Y11"/>
    <mergeCell ref="AD13:AF13"/>
    <mergeCell ref="AH13:AJ13"/>
    <mergeCell ref="B2:F2"/>
    <mergeCell ref="G2:K2"/>
    <mergeCell ref="G5:I5"/>
    <mergeCell ref="K5:M5"/>
    <mergeCell ref="O5:Q5"/>
    <mergeCell ref="S5:U5"/>
    <mergeCell ref="W5:Y5"/>
    <mergeCell ref="AD5:AF5"/>
  </mergeCells>
  <phoneticPr fontId="3"/>
  <conditionalFormatting sqref="AK9:AL9 AN9:AT9 AK5:AT5 AP8:AY8 AP6:AY6">
    <cfRule type="expression" dxfId="5168" priority="29">
      <formula>$A$2&lt;&gt;1</formula>
    </cfRule>
  </conditionalFormatting>
  <conditionalFormatting sqref="K5:M5">
    <cfRule type="expression" dxfId="5167" priority="28">
      <formula>$G$5="全部"</formula>
    </cfRule>
  </conditionalFormatting>
  <conditionalFormatting sqref="O5:Q5">
    <cfRule type="expression" dxfId="5166" priority="27">
      <formula>$G$5="全部"</formula>
    </cfRule>
  </conditionalFormatting>
  <conditionalFormatting sqref="S5:U5">
    <cfRule type="expression" dxfId="5165" priority="26">
      <formula>$G$5="全部"</formula>
    </cfRule>
  </conditionalFormatting>
  <conditionalFormatting sqref="W5:Y5">
    <cfRule type="expression" dxfId="5164" priority="25">
      <formula>$G$5="全部"</formula>
    </cfRule>
  </conditionalFormatting>
  <conditionalFormatting sqref="K7:M7">
    <cfRule type="expression" dxfId="5163" priority="24">
      <formula>$G$7="全部"</formula>
    </cfRule>
  </conditionalFormatting>
  <conditionalFormatting sqref="O7:Q7">
    <cfRule type="expression" dxfId="5162" priority="23">
      <formula>$G$7="全部"</formula>
    </cfRule>
  </conditionalFormatting>
  <conditionalFormatting sqref="S7:U7">
    <cfRule type="expression" dxfId="5161" priority="22">
      <formula>$G$7="全部"</formula>
    </cfRule>
  </conditionalFormatting>
  <conditionalFormatting sqref="W7:Y7">
    <cfRule type="expression" dxfId="5160" priority="21">
      <formula>$G$7="全部"</formula>
    </cfRule>
  </conditionalFormatting>
  <conditionalFormatting sqref="K9:M9">
    <cfRule type="expression" dxfId="5159" priority="20">
      <formula>$G$9="全部"</formula>
    </cfRule>
  </conditionalFormatting>
  <conditionalFormatting sqref="O9:Q9">
    <cfRule type="expression" dxfId="5158" priority="19">
      <formula>$G$9="全部"</formula>
    </cfRule>
  </conditionalFormatting>
  <conditionalFormatting sqref="S9:U9">
    <cfRule type="expression" dxfId="5157" priority="18">
      <formula>$G$9="全部"</formula>
    </cfRule>
  </conditionalFormatting>
  <conditionalFormatting sqref="W9:Y9">
    <cfRule type="expression" dxfId="5156" priority="17">
      <formula>$G$9="全部"</formula>
    </cfRule>
  </conditionalFormatting>
  <conditionalFormatting sqref="K11:M11">
    <cfRule type="expression" dxfId="5155" priority="16">
      <formula>$G$11="全部"</formula>
    </cfRule>
  </conditionalFormatting>
  <conditionalFormatting sqref="O11:Q11">
    <cfRule type="expression" dxfId="5154" priority="15">
      <formula>$G$11="全部"</formula>
    </cfRule>
  </conditionalFormatting>
  <conditionalFormatting sqref="S11:U11">
    <cfRule type="expression" dxfId="5153" priority="14">
      <formula>$G$11="全部"</formula>
    </cfRule>
  </conditionalFormatting>
  <conditionalFormatting sqref="W11:Y11">
    <cfRule type="expression" dxfId="5152" priority="13">
      <formula>$G$11="全部"</formula>
    </cfRule>
  </conditionalFormatting>
  <conditionalFormatting sqref="K13:M13">
    <cfRule type="expression" dxfId="5151" priority="12">
      <formula>$G$13="全部"</formula>
    </cfRule>
  </conditionalFormatting>
  <conditionalFormatting sqref="O13:Q13">
    <cfRule type="expression" dxfId="5150" priority="11">
      <formula>$G$13="全部"</formula>
    </cfRule>
  </conditionalFormatting>
  <conditionalFormatting sqref="S13:U13">
    <cfRule type="expression" dxfId="5149" priority="10">
      <formula>$G$13="全部"</formula>
    </cfRule>
  </conditionalFormatting>
  <conditionalFormatting sqref="W13:Y13">
    <cfRule type="expression" dxfId="5148" priority="9">
      <formula>$G$13="全部"</formula>
    </cfRule>
  </conditionalFormatting>
  <conditionalFormatting sqref="K15:M15">
    <cfRule type="expression" dxfId="5147" priority="8">
      <formula>$G$15="全部"</formula>
    </cfRule>
  </conditionalFormatting>
  <conditionalFormatting sqref="O15:Q15">
    <cfRule type="expression" dxfId="5146" priority="7">
      <formula>$G$15="全部"</formula>
    </cfRule>
  </conditionalFormatting>
  <conditionalFormatting sqref="S15:U15">
    <cfRule type="expression" dxfId="5145" priority="6">
      <formula>$G$15="全部"</formula>
    </cfRule>
  </conditionalFormatting>
  <conditionalFormatting sqref="W15:Y15">
    <cfRule type="expression" dxfId="5144" priority="5">
      <formula>$G$15="全部"</formula>
    </cfRule>
  </conditionalFormatting>
  <conditionalFormatting sqref="K17:M17">
    <cfRule type="expression" dxfId="5143" priority="4">
      <formula>$G$17="全部"</formula>
    </cfRule>
  </conditionalFormatting>
  <conditionalFormatting sqref="O17:Q17">
    <cfRule type="expression" dxfId="5142" priority="3">
      <formula>$G$17="全部"</formula>
    </cfRule>
  </conditionalFormatting>
  <conditionalFormatting sqref="S17:U17">
    <cfRule type="expression" dxfId="5141" priority="2">
      <formula>$G$17="全部"</formula>
    </cfRule>
  </conditionalFormatting>
  <conditionalFormatting sqref="W17:Y17">
    <cfRule type="expression" dxfId="5140" priority="1">
      <formula>$G$17="全部"</formula>
    </cfRule>
  </conditionalFormatting>
  <dataValidations count="4">
    <dataValidation imeMode="hiragana" allowBlank="1" showInputMessage="1" showErrorMessage="1" sqref="H21:Q60" xr:uid="{00000000-0002-0000-0000-000003000000}"/>
    <dataValidation imeMode="off" allowBlank="1" showInputMessage="1" showErrorMessage="1" sqref="B21:G60" xr:uid="{00000000-0002-0000-0000-000002000000}"/>
    <dataValidation type="list" allowBlank="1" showInputMessage="1" showErrorMessage="1" sqref="S5:U17 O5:Q17 K5:M17 W5:Y17" xr:uid="{00000000-0002-0000-0000-000001000000}">
      <formula1>"第1,第2,第3,第4,第5"</formula1>
    </dataValidation>
    <dataValidation type="list" allowBlank="1" showInputMessage="1" showErrorMessage="1" sqref="G5:I17" xr:uid="{00000000-0002-0000-0000-000000000000}">
      <formula1>"全部,第1,第2,第3,第4,第5"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27</xdr:col>
                    <xdr:colOff>142875</xdr:colOff>
                    <xdr:row>3</xdr:row>
                    <xdr:rowOff>95250</xdr:rowOff>
                  </from>
                  <to>
                    <xdr:col>29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31</xdr:col>
                    <xdr:colOff>142875</xdr:colOff>
                    <xdr:row>3</xdr:row>
                    <xdr:rowOff>95250</xdr:rowOff>
                  </from>
                  <to>
                    <xdr:col>33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27</xdr:col>
                    <xdr:colOff>0</xdr:colOff>
                    <xdr:row>3</xdr:row>
                    <xdr:rowOff>0</xdr:rowOff>
                  </from>
                  <to>
                    <xdr:col>47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pinner 4">
              <controlPr defaultSize="0" autoPict="0">
                <anchor>
                  <from>
                    <xdr:col>11</xdr:col>
                    <xdr:colOff>19050</xdr:colOff>
                    <xdr:row>0</xdr:row>
                    <xdr:rowOff>171450</xdr:rowOff>
                  </from>
                  <to>
                    <xdr:col>12</xdr:col>
                    <xdr:colOff>19050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Spinner 5">
              <controlPr defaultSize="0" autoPict="0">
                <anchor moveWithCells="1">
                  <from>
                    <xdr:col>41</xdr:col>
                    <xdr:colOff>66675</xdr:colOff>
                    <xdr:row>3</xdr:row>
                    <xdr:rowOff>66675</xdr:rowOff>
                  </from>
                  <to>
                    <xdr:col>42</xdr:col>
                    <xdr:colOff>66675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Spinner 6">
              <controlPr defaultSize="0" autoPict="0">
                <anchor moveWithCells="1">
                  <from>
                    <xdr:col>41</xdr:col>
                    <xdr:colOff>66675</xdr:colOff>
                    <xdr:row>7</xdr:row>
                    <xdr:rowOff>0</xdr:rowOff>
                  </from>
                  <to>
                    <xdr:col>42</xdr:col>
                    <xdr:colOff>66675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9525</xdr:rowOff>
                  </from>
                  <to>
                    <xdr:col>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133350</xdr:colOff>
                    <xdr:row>4</xdr:row>
                    <xdr:rowOff>9525</xdr:rowOff>
                  </from>
                  <to>
                    <xdr:col>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6</xdr:row>
                    <xdr:rowOff>9525</xdr:rowOff>
                  </from>
                  <to>
                    <xdr:col>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9525</xdr:rowOff>
                  </from>
                  <to>
                    <xdr:col>5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9525</xdr:rowOff>
                  </from>
                  <to>
                    <xdr:col>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9525</xdr:rowOff>
                  </from>
                  <to>
                    <xdr:col>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9525</xdr:rowOff>
                  </from>
                  <to>
                    <xdr:col>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autoFill="0" autoLine="0" autoPict="0">
                <anchor moveWithCells="1">
                  <from>
                    <xdr:col>27</xdr:col>
                    <xdr:colOff>142875</xdr:colOff>
                    <xdr:row>7</xdr:row>
                    <xdr:rowOff>28575</xdr:rowOff>
                  </from>
                  <to>
                    <xdr:col>29</xdr:col>
                    <xdr:colOff>85725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defaultSize="0" autoFill="0" autoLine="0" autoPict="0">
                <anchor moveWithCells="1">
                  <from>
                    <xdr:col>31</xdr:col>
                    <xdr:colOff>142875</xdr:colOff>
                    <xdr:row>7</xdr:row>
                    <xdr:rowOff>28575</xdr:rowOff>
                  </from>
                  <to>
                    <xdr:col>33</xdr:col>
                    <xdr:colOff>85725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Group Box 16">
              <controlPr defaultSize="0" autoFill="0" autoPict="0">
                <anchor moveWithCells="1">
                  <from>
                    <xdr:col>27</xdr:col>
                    <xdr:colOff>0</xdr:colOff>
                    <xdr:row>6</xdr:row>
                    <xdr:rowOff>161925</xdr:rowOff>
                  </from>
                  <to>
                    <xdr:col>47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Group Box 17">
              <controlPr defaultSize="0" autoFill="0" autoPict="0">
                <anchor moveWithCells="1">
                  <from>
                    <xdr:col>27</xdr:col>
                    <xdr:colOff>0</xdr:colOff>
                    <xdr:row>10</xdr:row>
                    <xdr:rowOff>161925</xdr:rowOff>
                  </from>
                  <to>
                    <xdr:col>47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Option Button 18">
              <controlPr defaultSize="0" autoFill="0" autoLine="0" autoPict="0">
                <anchor moveWithCells="1">
                  <from>
                    <xdr:col>27</xdr:col>
                    <xdr:colOff>142875</xdr:colOff>
                    <xdr:row>11</xdr:row>
                    <xdr:rowOff>28575</xdr:rowOff>
                  </from>
                  <to>
                    <xdr:col>29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Option Button 19">
              <controlPr defaultSize="0" autoFill="0" autoLine="0" autoPict="0">
                <anchor moveWithCells="1">
                  <from>
                    <xdr:col>31</xdr:col>
                    <xdr:colOff>142875</xdr:colOff>
                    <xdr:row>11</xdr:row>
                    <xdr:rowOff>28575</xdr:rowOff>
                  </from>
                  <to>
                    <xdr:col>33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735AE-5279-4452-9541-04E7FEA70EE5}">
  <dimension ref="A1:B930"/>
  <sheetViews>
    <sheetView workbookViewId="0">
      <selection activeCell="A47" sqref="A47:XFD1337"/>
    </sheetView>
  </sheetViews>
  <sheetFormatPr defaultRowHeight="12.75" x14ac:dyDescent="0.7"/>
  <cols>
    <col min="1" max="1" width="11.625" style="8" bestFit="1" customWidth="1"/>
    <col min="2" max="2" width="22.875" style="7" bestFit="1" customWidth="1"/>
    <col min="3" max="16384" width="9" style="6"/>
  </cols>
  <sheetData>
    <row r="1" spans="1:2" x14ac:dyDescent="0.7">
      <c r="A1" s="10" t="s">
        <v>35</v>
      </c>
      <c r="B1" s="9" t="s">
        <v>34</v>
      </c>
    </row>
    <row r="2" spans="1:2" x14ac:dyDescent="0.7">
      <c r="A2" s="8">
        <v>20090</v>
      </c>
      <c r="B2" s="7" t="s">
        <v>28</v>
      </c>
    </row>
    <row r="3" spans="1:2" x14ac:dyDescent="0.7">
      <c r="A3" s="8">
        <v>20104</v>
      </c>
      <c r="B3" s="7" t="s">
        <v>27</v>
      </c>
    </row>
    <row r="4" spans="1:2" x14ac:dyDescent="0.7">
      <c r="A4" s="8">
        <v>20169</v>
      </c>
      <c r="B4" s="7" t="s">
        <v>24</v>
      </c>
    </row>
    <row r="5" spans="1:2" x14ac:dyDescent="0.7">
      <c r="A5" s="8">
        <v>20208</v>
      </c>
      <c r="B5" s="7" t="s">
        <v>25</v>
      </c>
    </row>
    <row r="6" spans="1:2" x14ac:dyDescent="0.7">
      <c r="A6" s="8">
        <v>20212</v>
      </c>
      <c r="B6" s="7" t="s">
        <v>22</v>
      </c>
    </row>
    <row r="7" spans="1:2" x14ac:dyDescent="0.7">
      <c r="A7" s="8">
        <v>20214</v>
      </c>
      <c r="B7" s="7" t="s">
        <v>20</v>
      </c>
    </row>
    <row r="8" spans="1:2" x14ac:dyDescent="0.7">
      <c r="A8" s="8">
        <v>20356</v>
      </c>
      <c r="B8" s="7" t="s">
        <v>14</v>
      </c>
    </row>
    <row r="9" spans="1:2" x14ac:dyDescent="0.7">
      <c r="A9" s="8">
        <v>20396</v>
      </c>
      <c r="B9" s="7" t="s">
        <v>13</v>
      </c>
    </row>
    <row r="10" spans="1:2" x14ac:dyDescent="0.7">
      <c r="A10" s="8">
        <v>20416</v>
      </c>
      <c r="B10" s="7" t="s">
        <v>12</v>
      </c>
    </row>
    <row r="11" spans="1:2" x14ac:dyDescent="0.7">
      <c r="A11" s="8">
        <v>20455</v>
      </c>
      <c r="B11" s="7" t="s">
        <v>28</v>
      </c>
    </row>
    <row r="12" spans="1:2" x14ac:dyDescent="0.7">
      <c r="A12" s="8">
        <v>20469</v>
      </c>
      <c r="B12" s="7" t="s">
        <v>27</v>
      </c>
    </row>
    <row r="13" spans="1:2" x14ac:dyDescent="0.7">
      <c r="A13" s="8">
        <v>20535</v>
      </c>
      <c r="B13" s="7" t="s">
        <v>24</v>
      </c>
    </row>
    <row r="14" spans="1:2" x14ac:dyDescent="0.7">
      <c r="A14" s="8">
        <v>20574</v>
      </c>
      <c r="B14" s="7" t="s">
        <v>25</v>
      </c>
    </row>
    <row r="15" spans="1:2" x14ac:dyDescent="0.7">
      <c r="A15" s="8">
        <v>20578</v>
      </c>
      <c r="B15" s="7" t="s">
        <v>22</v>
      </c>
    </row>
    <row r="16" spans="1:2" x14ac:dyDescent="0.7">
      <c r="A16" s="8">
        <v>20580</v>
      </c>
      <c r="B16" s="7" t="s">
        <v>20</v>
      </c>
    </row>
    <row r="17" spans="1:2" x14ac:dyDescent="0.7">
      <c r="A17" s="8">
        <v>20721</v>
      </c>
      <c r="B17" s="7" t="s">
        <v>14</v>
      </c>
    </row>
    <row r="18" spans="1:2" x14ac:dyDescent="0.7">
      <c r="A18" s="8">
        <v>20762</v>
      </c>
      <c r="B18" s="7" t="s">
        <v>13</v>
      </c>
    </row>
    <row r="19" spans="1:2" x14ac:dyDescent="0.7">
      <c r="A19" s="8">
        <v>20782</v>
      </c>
      <c r="B19" s="7" t="s">
        <v>12</v>
      </c>
    </row>
    <row r="20" spans="1:2" x14ac:dyDescent="0.7">
      <c r="A20" s="8">
        <v>20821</v>
      </c>
      <c r="B20" s="7" t="s">
        <v>28</v>
      </c>
    </row>
    <row r="21" spans="1:2" x14ac:dyDescent="0.7">
      <c r="A21" s="8">
        <v>20835</v>
      </c>
      <c r="B21" s="7" t="s">
        <v>27</v>
      </c>
    </row>
    <row r="22" spans="1:2" x14ac:dyDescent="0.7">
      <c r="A22" s="8">
        <v>20900</v>
      </c>
      <c r="B22" s="7" t="s">
        <v>24</v>
      </c>
    </row>
    <row r="23" spans="1:2" x14ac:dyDescent="0.7">
      <c r="A23" s="8">
        <v>20939</v>
      </c>
      <c r="B23" s="7" t="s">
        <v>25</v>
      </c>
    </row>
    <row r="24" spans="1:2" x14ac:dyDescent="0.7">
      <c r="A24" s="8">
        <v>20943</v>
      </c>
      <c r="B24" s="7" t="s">
        <v>22</v>
      </c>
    </row>
    <row r="25" spans="1:2" x14ac:dyDescent="0.7">
      <c r="A25" s="8">
        <v>20945</v>
      </c>
      <c r="B25" s="7" t="s">
        <v>20</v>
      </c>
    </row>
    <row r="26" spans="1:2" x14ac:dyDescent="0.7">
      <c r="A26" s="8">
        <v>21086</v>
      </c>
      <c r="B26" s="7" t="s">
        <v>14</v>
      </c>
    </row>
    <row r="27" spans="1:2" x14ac:dyDescent="0.7">
      <c r="A27" s="8">
        <v>21127</v>
      </c>
      <c r="B27" s="7" t="s">
        <v>13</v>
      </c>
    </row>
    <row r="28" spans="1:2" x14ac:dyDescent="0.7">
      <c r="A28" s="8">
        <v>21147</v>
      </c>
      <c r="B28" s="7" t="s">
        <v>12</v>
      </c>
    </row>
    <row r="29" spans="1:2" x14ac:dyDescent="0.7">
      <c r="A29" s="8">
        <v>21186</v>
      </c>
      <c r="B29" s="7" t="s">
        <v>28</v>
      </c>
    </row>
    <row r="30" spans="1:2" x14ac:dyDescent="0.7">
      <c r="A30" s="8">
        <v>21200</v>
      </c>
      <c r="B30" s="7" t="s">
        <v>27</v>
      </c>
    </row>
    <row r="31" spans="1:2" x14ac:dyDescent="0.7">
      <c r="A31" s="8">
        <v>21265</v>
      </c>
      <c r="B31" s="7" t="s">
        <v>24</v>
      </c>
    </row>
    <row r="32" spans="1:2" x14ac:dyDescent="0.7">
      <c r="A32" s="8">
        <v>21304</v>
      </c>
      <c r="B32" s="7" t="s">
        <v>25</v>
      </c>
    </row>
    <row r="33" spans="1:2" x14ac:dyDescent="0.7">
      <c r="A33" s="8">
        <v>21308</v>
      </c>
      <c r="B33" s="7" t="s">
        <v>22</v>
      </c>
    </row>
    <row r="34" spans="1:2" x14ac:dyDescent="0.7">
      <c r="A34" s="8">
        <v>21310</v>
      </c>
      <c r="B34" s="7" t="s">
        <v>20</v>
      </c>
    </row>
    <row r="35" spans="1:2" x14ac:dyDescent="0.7">
      <c r="A35" s="8">
        <v>21451</v>
      </c>
      <c r="B35" s="7" t="s">
        <v>14</v>
      </c>
    </row>
    <row r="36" spans="1:2" x14ac:dyDescent="0.7">
      <c r="A36" s="8">
        <v>21492</v>
      </c>
      <c r="B36" s="7" t="s">
        <v>13</v>
      </c>
    </row>
    <row r="37" spans="1:2" x14ac:dyDescent="0.7">
      <c r="A37" s="8">
        <v>21512</v>
      </c>
      <c r="B37" s="7" t="s">
        <v>12</v>
      </c>
    </row>
    <row r="38" spans="1:2" x14ac:dyDescent="0.7">
      <c r="A38" s="8">
        <v>21551</v>
      </c>
      <c r="B38" s="7" t="s">
        <v>28</v>
      </c>
    </row>
    <row r="39" spans="1:2" x14ac:dyDescent="0.7">
      <c r="A39" s="8">
        <v>21565</v>
      </c>
      <c r="B39" s="7" t="s">
        <v>27</v>
      </c>
    </row>
    <row r="40" spans="1:2" x14ac:dyDescent="0.7">
      <c r="A40" s="8">
        <v>21630</v>
      </c>
      <c r="B40" s="7" t="s">
        <v>24</v>
      </c>
    </row>
    <row r="41" spans="1:2" x14ac:dyDescent="0.7">
      <c r="A41" s="8">
        <v>21669</v>
      </c>
      <c r="B41" s="7" t="s">
        <v>25</v>
      </c>
    </row>
    <row r="42" spans="1:2" x14ac:dyDescent="0.7">
      <c r="A42" s="8">
        <v>21673</v>
      </c>
      <c r="B42" s="7" t="s">
        <v>22</v>
      </c>
    </row>
    <row r="43" spans="1:2" x14ac:dyDescent="0.7">
      <c r="A43" s="8">
        <v>21675</v>
      </c>
      <c r="B43" s="7" t="s">
        <v>20</v>
      </c>
    </row>
    <row r="44" spans="1:2" x14ac:dyDescent="0.7">
      <c r="A44" s="8">
        <v>21817</v>
      </c>
      <c r="B44" s="7" t="s">
        <v>14</v>
      </c>
    </row>
    <row r="45" spans="1:2" x14ac:dyDescent="0.7">
      <c r="A45" s="8">
        <v>21857</v>
      </c>
      <c r="B45" s="7" t="s">
        <v>13</v>
      </c>
    </row>
    <row r="46" spans="1:2" x14ac:dyDescent="0.7">
      <c r="A46" s="8">
        <v>21877</v>
      </c>
      <c r="B46" s="7" t="s">
        <v>12</v>
      </c>
    </row>
    <row r="47" spans="1:2" x14ac:dyDescent="0.7">
      <c r="A47" s="8">
        <v>21916</v>
      </c>
      <c r="B47" s="7" t="s">
        <v>28</v>
      </c>
    </row>
    <row r="48" spans="1:2" x14ac:dyDescent="0.7">
      <c r="A48" s="8">
        <v>21930</v>
      </c>
      <c r="B48" s="7" t="s">
        <v>27</v>
      </c>
    </row>
    <row r="49" spans="1:2" x14ac:dyDescent="0.7">
      <c r="A49" s="8">
        <v>21995</v>
      </c>
      <c r="B49" s="7" t="s">
        <v>24</v>
      </c>
    </row>
    <row r="50" spans="1:2" x14ac:dyDescent="0.7">
      <c r="A50" s="8">
        <v>22035</v>
      </c>
      <c r="B50" s="7" t="s">
        <v>25</v>
      </c>
    </row>
    <row r="51" spans="1:2" x14ac:dyDescent="0.7">
      <c r="A51" s="8">
        <v>22039</v>
      </c>
      <c r="B51" s="7" t="s">
        <v>22</v>
      </c>
    </row>
    <row r="52" spans="1:2" x14ac:dyDescent="0.7">
      <c r="A52" s="8">
        <v>22041</v>
      </c>
      <c r="B52" s="7" t="s">
        <v>20</v>
      </c>
    </row>
    <row r="53" spans="1:2" x14ac:dyDescent="0.7">
      <c r="A53" s="8">
        <v>22182</v>
      </c>
      <c r="B53" s="7" t="s">
        <v>14</v>
      </c>
    </row>
    <row r="54" spans="1:2" x14ac:dyDescent="0.7">
      <c r="A54" s="8">
        <v>22223</v>
      </c>
      <c r="B54" s="7" t="s">
        <v>13</v>
      </c>
    </row>
    <row r="55" spans="1:2" x14ac:dyDescent="0.7">
      <c r="A55" s="8">
        <v>22243</v>
      </c>
      <c r="B55" s="7" t="s">
        <v>12</v>
      </c>
    </row>
    <row r="56" spans="1:2" x14ac:dyDescent="0.7">
      <c r="A56" s="8">
        <v>22282</v>
      </c>
      <c r="B56" s="7" t="s">
        <v>28</v>
      </c>
    </row>
    <row r="57" spans="1:2" x14ac:dyDescent="0.7">
      <c r="A57" s="8">
        <v>22296</v>
      </c>
      <c r="B57" s="7" t="s">
        <v>27</v>
      </c>
    </row>
    <row r="58" spans="1:2" x14ac:dyDescent="0.7">
      <c r="A58" s="8">
        <v>22361</v>
      </c>
      <c r="B58" s="7" t="s">
        <v>24</v>
      </c>
    </row>
    <row r="59" spans="1:2" x14ac:dyDescent="0.7">
      <c r="A59" s="8">
        <v>22400</v>
      </c>
      <c r="B59" s="7" t="s">
        <v>25</v>
      </c>
    </row>
    <row r="60" spans="1:2" x14ac:dyDescent="0.7">
      <c r="A60" s="8">
        <v>22404</v>
      </c>
      <c r="B60" s="7" t="s">
        <v>22</v>
      </c>
    </row>
    <row r="61" spans="1:2" x14ac:dyDescent="0.7">
      <c r="A61" s="8">
        <v>22406</v>
      </c>
      <c r="B61" s="7" t="s">
        <v>20</v>
      </c>
    </row>
    <row r="62" spans="1:2" x14ac:dyDescent="0.7">
      <c r="A62" s="8">
        <v>22547</v>
      </c>
      <c r="B62" s="7" t="s">
        <v>14</v>
      </c>
    </row>
    <row r="63" spans="1:2" x14ac:dyDescent="0.7">
      <c r="A63" s="8">
        <v>22588</v>
      </c>
      <c r="B63" s="7" t="s">
        <v>13</v>
      </c>
    </row>
    <row r="64" spans="1:2" x14ac:dyDescent="0.7">
      <c r="A64" s="8">
        <v>22608</v>
      </c>
      <c r="B64" s="7" t="s">
        <v>12</v>
      </c>
    </row>
    <row r="65" spans="1:2" x14ac:dyDescent="0.7">
      <c r="A65" s="8">
        <v>22647</v>
      </c>
      <c r="B65" s="7" t="s">
        <v>28</v>
      </c>
    </row>
    <row r="66" spans="1:2" x14ac:dyDescent="0.7">
      <c r="A66" s="8">
        <v>22661</v>
      </c>
      <c r="B66" s="7" t="s">
        <v>27</v>
      </c>
    </row>
    <row r="67" spans="1:2" x14ac:dyDescent="0.7">
      <c r="A67" s="8">
        <v>22726</v>
      </c>
      <c r="B67" s="7" t="s">
        <v>24</v>
      </c>
    </row>
    <row r="68" spans="1:2" x14ac:dyDescent="0.7">
      <c r="A68" s="8">
        <v>22765</v>
      </c>
      <c r="B68" s="7" t="s">
        <v>25</v>
      </c>
    </row>
    <row r="69" spans="1:2" x14ac:dyDescent="0.7">
      <c r="A69" s="8">
        <v>22769</v>
      </c>
      <c r="B69" s="7" t="s">
        <v>22</v>
      </c>
    </row>
    <row r="70" spans="1:2" x14ac:dyDescent="0.7">
      <c r="A70" s="8">
        <v>22771</v>
      </c>
      <c r="B70" s="7" t="s">
        <v>20</v>
      </c>
    </row>
    <row r="71" spans="1:2" x14ac:dyDescent="0.7">
      <c r="A71" s="8">
        <v>22912</v>
      </c>
      <c r="B71" s="7" t="s">
        <v>14</v>
      </c>
    </row>
    <row r="72" spans="1:2" x14ac:dyDescent="0.7">
      <c r="A72" s="8">
        <v>22953</v>
      </c>
      <c r="B72" s="7" t="s">
        <v>13</v>
      </c>
    </row>
    <row r="73" spans="1:2" x14ac:dyDescent="0.7">
      <c r="A73" s="8">
        <v>22973</v>
      </c>
      <c r="B73" s="7" t="s">
        <v>12</v>
      </c>
    </row>
    <row r="74" spans="1:2" x14ac:dyDescent="0.7">
      <c r="A74" s="8">
        <v>23012</v>
      </c>
      <c r="B74" s="7" t="s">
        <v>28</v>
      </c>
    </row>
    <row r="75" spans="1:2" x14ac:dyDescent="0.7">
      <c r="A75" s="8">
        <v>23026</v>
      </c>
      <c r="B75" s="7" t="s">
        <v>27</v>
      </c>
    </row>
    <row r="76" spans="1:2" x14ac:dyDescent="0.7">
      <c r="A76" s="8">
        <v>23091</v>
      </c>
      <c r="B76" s="7" t="s">
        <v>24</v>
      </c>
    </row>
    <row r="77" spans="1:2" x14ac:dyDescent="0.7">
      <c r="A77" s="8">
        <v>23130</v>
      </c>
      <c r="B77" s="7" t="s">
        <v>25</v>
      </c>
    </row>
    <row r="78" spans="1:2" x14ac:dyDescent="0.7">
      <c r="A78" s="8">
        <v>23134</v>
      </c>
      <c r="B78" s="7" t="s">
        <v>22</v>
      </c>
    </row>
    <row r="79" spans="1:2" x14ac:dyDescent="0.7">
      <c r="A79" s="8">
        <v>23136</v>
      </c>
      <c r="B79" s="7" t="s">
        <v>20</v>
      </c>
    </row>
    <row r="80" spans="1:2" x14ac:dyDescent="0.7">
      <c r="A80" s="8">
        <v>23278</v>
      </c>
      <c r="B80" s="7" t="s">
        <v>14</v>
      </c>
    </row>
    <row r="81" spans="1:2" x14ac:dyDescent="0.7">
      <c r="A81" s="8">
        <v>23318</v>
      </c>
      <c r="B81" s="7" t="s">
        <v>13</v>
      </c>
    </row>
    <row r="82" spans="1:2" x14ac:dyDescent="0.7">
      <c r="A82" s="8">
        <v>23338</v>
      </c>
      <c r="B82" s="7" t="s">
        <v>12</v>
      </c>
    </row>
    <row r="83" spans="1:2" x14ac:dyDescent="0.7">
      <c r="A83" s="8">
        <v>23377</v>
      </c>
      <c r="B83" s="7" t="s">
        <v>28</v>
      </c>
    </row>
    <row r="84" spans="1:2" x14ac:dyDescent="0.7">
      <c r="A84" s="8">
        <v>23391</v>
      </c>
      <c r="B84" s="7" t="s">
        <v>27</v>
      </c>
    </row>
    <row r="85" spans="1:2" x14ac:dyDescent="0.7">
      <c r="A85" s="8">
        <v>23456</v>
      </c>
      <c r="B85" s="7" t="s">
        <v>24</v>
      </c>
    </row>
    <row r="86" spans="1:2" x14ac:dyDescent="0.7">
      <c r="A86" s="8">
        <v>23496</v>
      </c>
      <c r="B86" s="7" t="s">
        <v>25</v>
      </c>
    </row>
    <row r="87" spans="1:2" x14ac:dyDescent="0.7">
      <c r="A87" s="8">
        <v>23500</v>
      </c>
      <c r="B87" s="7" t="s">
        <v>22</v>
      </c>
    </row>
    <row r="88" spans="1:2" x14ac:dyDescent="0.7">
      <c r="A88" s="8">
        <v>23502</v>
      </c>
      <c r="B88" s="7" t="s">
        <v>20</v>
      </c>
    </row>
    <row r="89" spans="1:2" x14ac:dyDescent="0.7">
      <c r="A89" s="8">
        <v>23643</v>
      </c>
      <c r="B89" s="7" t="s">
        <v>14</v>
      </c>
    </row>
    <row r="90" spans="1:2" x14ac:dyDescent="0.7">
      <c r="A90" s="8">
        <v>23684</v>
      </c>
      <c r="B90" s="7" t="s">
        <v>13</v>
      </c>
    </row>
    <row r="91" spans="1:2" x14ac:dyDescent="0.7">
      <c r="A91" s="8">
        <v>23704</v>
      </c>
      <c r="B91" s="7" t="s">
        <v>12</v>
      </c>
    </row>
    <row r="92" spans="1:2" x14ac:dyDescent="0.7">
      <c r="A92" s="8">
        <v>23743</v>
      </c>
      <c r="B92" s="7" t="s">
        <v>28</v>
      </c>
    </row>
    <row r="93" spans="1:2" x14ac:dyDescent="0.7">
      <c r="A93" s="8">
        <v>23757</v>
      </c>
      <c r="B93" s="7" t="s">
        <v>27</v>
      </c>
    </row>
    <row r="94" spans="1:2" x14ac:dyDescent="0.7">
      <c r="A94" s="8">
        <v>23822</v>
      </c>
      <c r="B94" s="7" t="s">
        <v>24</v>
      </c>
    </row>
    <row r="95" spans="1:2" x14ac:dyDescent="0.7">
      <c r="A95" s="8">
        <v>23861</v>
      </c>
      <c r="B95" s="7" t="s">
        <v>25</v>
      </c>
    </row>
    <row r="96" spans="1:2" x14ac:dyDescent="0.7">
      <c r="A96" s="8">
        <v>23865</v>
      </c>
      <c r="B96" s="7" t="s">
        <v>22</v>
      </c>
    </row>
    <row r="97" spans="1:2" x14ac:dyDescent="0.7">
      <c r="A97" s="8">
        <v>23867</v>
      </c>
      <c r="B97" s="7" t="s">
        <v>20</v>
      </c>
    </row>
    <row r="98" spans="1:2" x14ac:dyDescent="0.7">
      <c r="A98" s="8">
        <v>24008</v>
      </c>
      <c r="B98" s="7" t="s">
        <v>14</v>
      </c>
    </row>
    <row r="99" spans="1:2" x14ac:dyDescent="0.7">
      <c r="A99" s="8">
        <v>24049</v>
      </c>
      <c r="B99" s="7" t="s">
        <v>13</v>
      </c>
    </row>
    <row r="100" spans="1:2" x14ac:dyDescent="0.7">
      <c r="A100" s="8">
        <v>24069</v>
      </c>
      <c r="B100" s="7" t="s">
        <v>12</v>
      </c>
    </row>
    <row r="101" spans="1:2" x14ac:dyDescent="0.7">
      <c r="A101" s="8">
        <v>24108</v>
      </c>
      <c r="B101" s="7" t="s">
        <v>28</v>
      </c>
    </row>
    <row r="102" spans="1:2" x14ac:dyDescent="0.7">
      <c r="A102" s="8">
        <v>24122</v>
      </c>
      <c r="B102" s="7" t="s">
        <v>27</v>
      </c>
    </row>
    <row r="103" spans="1:2" x14ac:dyDescent="0.7">
      <c r="A103" s="8">
        <v>24187</v>
      </c>
      <c r="B103" s="7" t="s">
        <v>24</v>
      </c>
    </row>
    <row r="104" spans="1:2" x14ac:dyDescent="0.7">
      <c r="A104" s="8">
        <v>24226</v>
      </c>
      <c r="B104" s="7" t="s">
        <v>25</v>
      </c>
    </row>
    <row r="105" spans="1:2" x14ac:dyDescent="0.7">
      <c r="A105" s="8">
        <v>24230</v>
      </c>
      <c r="B105" s="7" t="s">
        <v>22</v>
      </c>
    </row>
    <row r="106" spans="1:2" x14ac:dyDescent="0.7">
      <c r="A106" s="8">
        <v>24232</v>
      </c>
      <c r="B106" s="7" t="s">
        <v>20</v>
      </c>
    </row>
    <row r="107" spans="1:2" x14ac:dyDescent="0.7">
      <c r="A107" s="8">
        <v>24373</v>
      </c>
      <c r="B107" s="7" t="s">
        <v>14</v>
      </c>
    </row>
    <row r="108" spans="1:2" x14ac:dyDescent="0.7">
      <c r="A108" s="8">
        <v>24414</v>
      </c>
      <c r="B108" s="7" t="s">
        <v>13</v>
      </c>
    </row>
    <row r="109" spans="1:2" x14ac:dyDescent="0.7">
      <c r="A109" s="8">
        <v>24434</v>
      </c>
      <c r="B109" s="7" t="s">
        <v>12</v>
      </c>
    </row>
    <row r="110" spans="1:2" x14ac:dyDescent="0.7">
      <c r="A110" s="8">
        <v>24473</v>
      </c>
      <c r="B110" s="7" t="s">
        <v>28</v>
      </c>
    </row>
    <row r="111" spans="1:2" x14ac:dyDescent="0.7">
      <c r="A111" s="8">
        <v>24487</v>
      </c>
      <c r="B111" s="7" t="s">
        <v>27</v>
      </c>
    </row>
    <row r="112" spans="1:2" x14ac:dyDescent="0.7">
      <c r="A112" s="8">
        <v>24514</v>
      </c>
      <c r="B112" s="7" t="s">
        <v>26</v>
      </c>
    </row>
    <row r="113" spans="1:2" x14ac:dyDescent="0.7">
      <c r="A113" s="8">
        <v>24552</v>
      </c>
      <c r="B113" s="7" t="s">
        <v>24</v>
      </c>
    </row>
    <row r="114" spans="1:2" x14ac:dyDescent="0.7">
      <c r="A114" s="8">
        <v>24591</v>
      </c>
      <c r="B114" s="7" t="s">
        <v>25</v>
      </c>
    </row>
    <row r="115" spans="1:2" x14ac:dyDescent="0.7">
      <c r="A115" s="8">
        <v>24595</v>
      </c>
      <c r="B115" s="7" t="s">
        <v>22</v>
      </c>
    </row>
    <row r="116" spans="1:2" x14ac:dyDescent="0.7">
      <c r="A116" s="8">
        <v>24597</v>
      </c>
      <c r="B116" s="7" t="s">
        <v>20</v>
      </c>
    </row>
    <row r="117" spans="1:2" x14ac:dyDescent="0.7">
      <c r="A117" s="8">
        <v>24730</v>
      </c>
      <c r="B117" s="7" t="s">
        <v>15</v>
      </c>
    </row>
    <row r="118" spans="1:2" x14ac:dyDescent="0.7">
      <c r="A118" s="8">
        <v>24739</v>
      </c>
      <c r="B118" s="7" t="s">
        <v>14</v>
      </c>
    </row>
    <row r="119" spans="1:2" x14ac:dyDescent="0.7">
      <c r="A119" s="8">
        <v>24755</v>
      </c>
      <c r="B119" s="7" t="s">
        <v>33</v>
      </c>
    </row>
    <row r="120" spans="1:2" x14ac:dyDescent="0.7">
      <c r="A120" s="8">
        <v>24779</v>
      </c>
      <c r="B120" s="7" t="s">
        <v>13</v>
      </c>
    </row>
    <row r="121" spans="1:2" x14ac:dyDescent="0.7">
      <c r="A121" s="8">
        <v>24799</v>
      </c>
      <c r="B121" s="7" t="s">
        <v>12</v>
      </c>
    </row>
    <row r="122" spans="1:2" x14ac:dyDescent="0.7">
      <c r="A122" s="8">
        <v>24838</v>
      </c>
      <c r="B122" s="7" t="s">
        <v>28</v>
      </c>
    </row>
    <row r="123" spans="1:2" x14ac:dyDescent="0.7">
      <c r="A123" s="8">
        <v>24852</v>
      </c>
      <c r="B123" s="7" t="s">
        <v>27</v>
      </c>
    </row>
    <row r="124" spans="1:2" x14ac:dyDescent="0.7">
      <c r="A124" s="8">
        <v>24879</v>
      </c>
      <c r="B124" s="7" t="s">
        <v>26</v>
      </c>
    </row>
    <row r="125" spans="1:2" x14ac:dyDescent="0.7">
      <c r="A125" s="8">
        <v>24917</v>
      </c>
      <c r="B125" s="7" t="s">
        <v>24</v>
      </c>
    </row>
    <row r="126" spans="1:2" x14ac:dyDescent="0.7">
      <c r="A126" s="8">
        <v>24957</v>
      </c>
      <c r="B126" s="7" t="s">
        <v>25</v>
      </c>
    </row>
    <row r="127" spans="1:2" x14ac:dyDescent="0.7">
      <c r="A127" s="8">
        <v>24961</v>
      </c>
      <c r="B127" s="7" t="s">
        <v>22</v>
      </c>
    </row>
    <row r="128" spans="1:2" x14ac:dyDescent="0.7">
      <c r="A128" s="8">
        <v>24963</v>
      </c>
      <c r="B128" s="7" t="s">
        <v>20</v>
      </c>
    </row>
    <row r="129" spans="1:2" x14ac:dyDescent="0.7">
      <c r="A129" s="8">
        <v>25096</v>
      </c>
      <c r="B129" s="7" t="s">
        <v>15</v>
      </c>
    </row>
    <row r="130" spans="1:2" x14ac:dyDescent="0.7">
      <c r="A130" s="8">
        <v>25104</v>
      </c>
      <c r="B130" s="7" t="s">
        <v>14</v>
      </c>
    </row>
    <row r="131" spans="1:2" x14ac:dyDescent="0.7">
      <c r="A131" s="8">
        <v>25121</v>
      </c>
      <c r="B131" s="7" t="s">
        <v>33</v>
      </c>
    </row>
    <row r="132" spans="1:2" x14ac:dyDescent="0.7">
      <c r="A132" s="8">
        <v>25145</v>
      </c>
      <c r="B132" s="7" t="s">
        <v>13</v>
      </c>
    </row>
    <row r="133" spans="1:2" x14ac:dyDescent="0.7">
      <c r="A133" s="8">
        <v>25165</v>
      </c>
      <c r="B133" s="7" t="s">
        <v>12</v>
      </c>
    </row>
    <row r="134" spans="1:2" x14ac:dyDescent="0.7">
      <c r="A134" s="8">
        <v>25204</v>
      </c>
      <c r="B134" s="7" t="s">
        <v>28</v>
      </c>
    </row>
    <row r="135" spans="1:2" x14ac:dyDescent="0.7">
      <c r="A135" s="8">
        <v>25218</v>
      </c>
      <c r="B135" s="7" t="s">
        <v>27</v>
      </c>
    </row>
    <row r="136" spans="1:2" x14ac:dyDescent="0.7">
      <c r="A136" s="8">
        <v>25245</v>
      </c>
      <c r="B136" s="7" t="s">
        <v>26</v>
      </c>
    </row>
    <row r="137" spans="1:2" x14ac:dyDescent="0.7">
      <c r="A137" s="8">
        <v>25283</v>
      </c>
      <c r="B137" s="7" t="s">
        <v>24</v>
      </c>
    </row>
    <row r="138" spans="1:2" x14ac:dyDescent="0.7">
      <c r="A138" s="8">
        <v>25322</v>
      </c>
      <c r="B138" s="7" t="s">
        <v>25</v>
      </c>
    </row>
    <row r="139" spans="1:2" x14ac:dyDescent="0.7">
      <c r="A139" s="8">
        <v>25326</v>
      </c>
      <c r="B139" s="7" t="s">
        <v>22</v>
      </c>
    </row>
    <row r="140" spans="1:2" x14ac:dyDescent="0.7">
      <c r="A140" s="8">
        <v>25328</v>
      </c>
      <c r="B140" s="7" t="s">
        <v>20</v>
      </c>
    </row>
    <row r="141" spans="1:2" x14ac:dyDescent="0.7">
      <c r="A141" s="8">
        <v>25461</v>
      </c>
      <c r="B141" s="7" t="s">
        <v>15</v>
      </c>
    </row>
    <row r="142" spans="1:2" x14ac:dyDescent="0.7">
      <c r="A142" s="8">
        <v>25469</v>
      </c>
      <c r="B142" s="7" t="s">
        <v>14</v>
      </c>
    </row>
    <row r="143" spans="1:2" x14ac:dyDescent="0.7">
      <c r="A143" s="8">
        <v>25486</v>
      </c>
      <c r="B143" s="7" t="s">
        <v>33</v>
      </c>
    </row>
    <row r="144" spans="1:2" x14ac:dyDescent="0.7">
      <c r="A144" s="8">
        <v>25510</v>
      </c>
      <c r="B144" s="7" t="s">
        <v>13</v>
      </c>
    </row>
    <row r="145" spans="1:2" x14ac:dyDescent="0.7">
      <c r="A145" s="8">
        <v>25530</v>
      </c>
      <c r="B145" s="7" t="s">
        <v>12</v>
      </c>
    </row>
    <row r="146" spans="1:2" x14ac:dyDescent="0.7">
      <c r="A146" s="8">
        <v>25569</v>
      </c>
      <c r="B146" s="7" t="s">
        <v>28</v>
      </c>
    </row>
    <row r="147" spans="1:2" x14ac:dyDescent="0.7">
      <c r="A147" s="8">
        <v>25583</v>
      </c>
      <c r="B147" s="7" t="s">
        <v>27</v>
      </c>
    </row>
    <row r="148" spans="1:2" x14ac:dyDescent="0.7">
      <c r="A148" s="8">
        <v>25610</v>
      </c>
      <c r="B148" s="7" t="s">
        <v>26</v>
      </c>
    </row>
    <row r="149" spans="1:2" x14ac:dyDescent="0.7">
      <c r="A149" s="8">
        <v>25648</v>
      </c>
      <c r="B149" s="7" t="s">
        <v>24</v>
      </c>
    </row>
    <row r="150" spans="1:2" x14ac:dyDescent="0.7">
      <c r="A150" s="8">
        <v>25687</v>
      </c>
      <c r="B150" s="7" t="s">
        <v>25</v>
      </c>
    </row>
    <row r="151" spans="1:2" x14ac:dyDescent="0.7">
      <c r="A151" s="8">
        <v>25691</v>
      </c>
      <c r="B151" s="7" t="s">
        <v>22</v>
      </c>
    </row>
    <row r="152" spans="1:2" x14ac:dyDescent="0.7">
      <c r="A152" s="8">
        <v>25693</v>
      </c>
      <c r="B152" s="7" t="s">
        <v>20</v>
      </c>
    </row>
    <row r="153" spans="1:2" x14ac:dyDescent="0.7">
      <c r="A153" s="8">
        <v>25826</v>
      </c>
      <c r="B153" s="7" t="s">
        <v>15</v>
      </c>
    </row>
    <row r="154" spans="1:2" x14ac:dyDescent="0.7">
      <c r="A154" s="8">
        <v>25834</v>
      </c>
      <c r="B154" s="7" t="s">
        <v>14</v>
      </c>
    </row>
    <row r="155" spans="1:2" x14ac:dyDescent="0.7">
      <c r="A155" s="8">
        <v>25851</v>
      </c>
      <c r="B155" s="7" t="s">
        <v>33</v>
      </c>
    </row>
    <row r="156" spans="1:2" x14ac:dyDescent="0.7">
      <c r="A156" s="8">
        <v>25875</v>
      </c>
      <c r="B156" s="7" t="s">
        <v>13</v>
      </c>
    </row>
    <row r="157" spans="1:2" x14ac:dyDescent="0.7">
      <c r="A157" s="8">
        <v>25895</v>
      </c>
      <c r="B157" s="7" t="s">
        <v>12</v>
      </c>
    </row>
    <row r="158" spans="1:2" x14ac:dyDescent="0.7">
      <c r="A158" s="8">
        <v>25934</v>
      </c>
      <c r="B158" s="7" t="s">
        <v>28</v>
      </c>
    </row>
    <row r="159" spans="1:2" x14ac:dyDescent="0.7">
      <c r="A159" s="8">
        <v>25948</v>
      </c>
      <c r="B159" s="7" t="s">
        <v>27</v>
      </c>
    </row>
    <row r="160" spans="1:2" x14ac:dyDescent="0.7">
      <c r="A160" s="8">
        <v>25975</v>
      </c>
      <c r="B160" s="7" t="s">
        <v>26</v>
      </c>
    </row>
    <row r="161" spans="1:2" x14ac:dyDescent="0.7">
      <c r="A161" s="8">
        <v>26013</v>
      </c>
      <c r="B161" s="7" t="s">
        <v>24</v>
      </c>
    </row>
    <row r="162" spans="1:2" x14ac:dyDescent="0.7">
      <c r="A162" s="8">
        <v>26052</v>
      </c>
      <c r="B162" s="7" t="s">
        <v>25</v>
      </c>
    </row>
    <row r="163" spans="1:2" x14ac:dyDescent="0.7">
      <c r="A163" s="8">
        <v>26056</v>
      </c>
      <c r="B163" s="7" t="s">
        <v>22</v>
      </c>
    </row>
    <row r="164" spans="1:2" x14ac:dyDescent="0.7">
      <c r="A164" s="8">
        <v>26058</v>
      </c>
      <c r="B164" s="7" t="s">
        <v>20</v>
      </c>
    </row>
    <row r="165" spans="1:2" x14ac:dyDescent="0.7">
      <c r="A165" s="8">
        <v>26191</v>
      </c>
      <c r="B165" s="7" t="s">
        <v>15</v>
      </c>
    </row>
    <row r="166" spans="1:2" x14ac:dyDescent="0.7">
      <c r="A166" s="8">
        <v>26200</v>
      </c>
      <c r="B166" s="7" t="s">
        <v>14</v>
      </c>
    </row>
    <row r="167" spans="1:2" x14ac:dyDescent="0.7">
      <c r="A167" s="8">
        <v>26216</v>
      </c>
      <c r="B167" s="7" t="s">
        <v>33</v>
      </c>
    </row>
    <row r="168" spans="1:2" x14ac:dyDescent="0.7">
      <c r="A168" s="8">
        <v>26240</v>
      </c>
      <c r="B168" s="7" t="s">
        <v>13</v>
      </c>
    </row>
    <row r="169" spans="1:2" x14ac:dyDescent="0.7">
      <c r="A169" s="8">
        <v>26260</v>
      </c>
      <c r="B169" s="7" t="s">
        <v>12</v>
      </c>
    </row>
    <row r="170" spans="1:2" x14ac:dyDescent="0.7">
      <c r="A170" s="8">
        <v>26299</v>
      </c>
      <c r="B170" s="7" t="s">
        <v>28</v>
      </c>
    </row>
    <row r="171" spans="1:2" x14ac:dyDescent="0.7">
      <c r="A171" s="8">
        <v>26313</v>
      </c>
      <c r="B171" s="7" t="s">
        <v>27</v>
      </c>
    </row>
    <row r="172" spans="1:2" x14ac:dyDescent="0.7">
      <c r="A172" s="8">
        <v>26340</v>
      </c>
      <c r="B172" s="7" t="s">
        <v>26</v>
      </c>
    </row>
    <row r="173" spans="1:2" x14ac:dyDescent="0.7">
      <c r="A173" s="8">
        <v>26378</v>
      </c>
      <c r="B173" s="7" t="s">
        <v>24</v>
      </c>
    </row>
    <row r="174" spans="1:2" x14ac:dyDescent="0.7">
      <c r="A174" s="8">
        <v>26418</v>
      </c>
      <c r="B174" s="7" t="s">
        <v>25</v>
      </c>
    </row>
    <row r="175" spans="1:2" x14ac:dyDescent="0.7">
      <c r="A175" s="8">
        <v>26422</v>
      </c>
      <c r="B175" s="7" t="s">
        <v>22</v>
      </c>
    </row>
    <row r="176" spans="1:2" x14ac:dyDescent="0.7">
      <c r="A176" s="8">
        <v>26424</v>
      </c>
      <c r="B176" s="7" t="s">
        <v>20</v>
      </c>
    </row>
    <row r="177" spans="1:2" x14ac:dyDescent="0.7">
      <c r="A177" s="8">
        <v>26557</v>
      </c>
      <c r="B177" s="7" t="s">
        <v>15</v>
      </c>
    </row>
    <row r="178" spans="1:2" x14ac:dyDescent="0.7">
      <c r="A178" s="8">
        <v>26565</v>
      </c>
      <c r="B178" s="7" t="s">
        <v>14</v>
      </c>
    </row>
    <row r="179" spans="1:2" x14ac:dyDescent="0.7">
      <c r="A179" s="8">
        <v>26582</v>
      </c>
      <c r="B179" s="7" t="s">
        <v>33</v>
      </c>
    </row>
    <row r="180" spans="1:2" x14ac:dyDescent="0.7">
      <c r="A180" s="8">
        <v>26606</v>
      </c>
      <c r="B180" s="7" t="s">
        <v>13</v>
      </c>
    </row>
    <row r="181" spans="1:2" x14ac:dyDescent="0.7">
      <c r="A181" s="8">
        <v>26626</v>
      </c>
      <c r="B181" s="7" t="s">
        <v>12</v>
      </c>
    </row>
    <row r="182" spans="1:2" x14ac:dyDescent="0.7">
      <c r="A182" s="8">
        <v>26665</v>
      </c>
      <c r="B182" s="7" t="s">
        <v>28</v>
      </c>
    </row>
    <row r="183" spans="1:2" x14ac:dyDescent="0.7">
      <c r="A183" s="8">
        <v>26679</v>
      </c>
      <c r="B183" s="7" t="s">
        <v>27</v>
      </c>
    </row>
    <row r="184" spans="1:2" x14ac:dyDescent="0.7">
      <c r="A184" s="8">
        <v>26706</v>
      </c>
      <c r="B184" s="7" t="s">
        <v>26</v>
      </c>
    </row>
    <row r="185" spans="1:2" x14ac:dyDescent="0.7">
      <c r="A185" s="8">
        <v>26744</v>
      </c>
      <c r="B185" s="7" t="s">
        <v>24</v>
      </c>
    </row>
    <row r="186" spans="1:2" x14ac:dyDescent="0.7">
      <c r="A186" s="8">
        <v>26783</v>
      </c>
      <c r="B186" s="7" t="s">
        <v>25</v>
      </c>
    </row>
    <row r="187" spans="1:2" x14ac:dyDescent="0.7">
      <c r="A187" s="8">
        <v>26784</v>
      </c>
      <c r="B187" s="7" t="s">
        <v>19</v>
      </c>
    </row>
    <row r="188" spans="1:2" x14ac:dyDescent="0.7">
      <c r="A188" s="8">
        <v>26787</v>
      </c>
      <c r="B188" s="7" t="s">
        <v>22</v>
      </c>
    </row>
    <row r="189" spans="1:2" x14ac:dyDescent="0.7">
      <c r="A189" s="8">
        <v>26789</v>
      </c>
      <c r="B189" s="7" t="s">
        <v>20</v>
      </c>
    </row>
    <row r="190" spans="1:2" x14ac:dyDescent="0.7">
      <c r="A190" s="8">
        <v>26922</v>
      </c>
      <c r="B190" s="7" t="s">
        <v>15</v>
      </c>
    </row>
    <row r="191" spans="1:2" x14ac:dyDescent="0.7">
      <c r="A191" s="8">
        <v>26930</v>
      </c>
      <c r="B191" s="7" t="s">
        <v>14</v>
      </c>
    </row>
    <row r="192" spans="1:2" x14ac:dyDescent="0.7">
      <c r="A192" s="8">
        <v>26931</v>
      </c>
      <c r="B192" s="7" t="s">
        <v>19</v>
      </c>
    </row>
    <row r="193" spans="1:2" x14ac:dyDescent="0.7">
      <c r="A193" s="8">
        <v>26947</v>
      </c>
      <c r="B193" s="7" t="s">
        <v>33</v>
      </c>
    </row>
    <row r="194" spans="1:2" x14ac:dyDescent="0.7">
      <c r="A194" s="8">
        <v>26971</v>
      </c>
      <c r="B194" s="7" t="s">
        <v>13</v>
      </c>
    </row>
    <row r="195" spans="1:2" x14ac:dyDescent="0.7">
      <c r="A195" s="8">
        <v>26991</v>
      </c>
      <c r="B195" s="7" t="s">
        <v>12</v>
      </c>
    </row>
    <row r="196" spans="1:2" x14ac:dyDescent="0.7">
      <c r="A196" s="8">
        <v>27030</v>
      </c>
      <c r="B196" s="7" t="s">
        <v>28</v>
      </c>
    </row>
    <row r="197" spans="1:2" x14ac:dyDescent="0.7">
      <c r="A197" s="8">
        <v>27044</v>
      </c>
      <c r="B197" s="7" t="s">
        <v>27</v>
      </c>
    </row>
    <row r="198" spans="1:2" x14ac:dyDescent="0.7">
      <c r="A198" s="8">
        <v>27071</v>
      </c>
      <c r="B198" s="7" t="s">
        <v>26</v>
      </c>
    </row>
    <row r="199" spans="1:2" x14ac:dyDescent="0.7">
      <c r="A199" s="8">
        <v>27109</v>
      </c>
      <c r="B199" s="7" t="s">
        <v>24</v>
      </c>
    </row>
    <row r="200" spans="1:2" x14ac:dyDescent="0.7">
      <c r="A200" s="8">
        <v>27148</v>
      </c>
      <c r="B200" s="7" t="s">
        <v>25</v>
      </c>
    </row>
    <row r="201" spans="1:2" x14ac:dyDescent="0.7">
      <c r="A201" s="8">
        <v>27152</v>
      </c>
      <c r="B201" s="7" t="s">
        <v>22</v>
      </c>
    </row>
    <row r="202" spans="1:2" x14ac:dyDescent="0.7">
      <c r="A202" s="8">
        <v>27154</v>
      </c>
      <c r="B202" s="7" t="s">
        <v>20</v>
      </c>
    </row>
    <row r="203" spans="1:2" x14ac:dyDescent="0.7">
      <c r="A203" s="8">
        <v>27155</v>
      </c>
      <c r="B203" s="7" t="s">
        <v>19</v>
      </c>
    </row>
    <row r="204" spans="1:2" x14ac:dyDescent="0.7">
      <c r="A204" s="8">
        <v>27287</v>
      </c>
      <c r="B204" s="7" t="s">
        <v>15</v>
      </c>
    </row>
    <row r="205" spans="1:2" x14ac:dyDescent="0.7">
      <c r="A205" s="8">
        <v>27288</v>
      </c>
      <c r="B205" s="7" t="s">
        <v>19</v>
      </c>
    </row>
    <row r="206" spans="1:2" x14ac:dyDescent="0.7">
      <c r="A206" s="8">
        <v>27295</v>
      </c>
      <c r="B206" s="7" t="s">
        <v>14</v>
      </c>
    </row>
    <row r="207" spans="1:2" x14ac:dyDescent="0.7">
      <c r="A207" s="8">
        <v>27312</v>
      </c>
      <c r="B207" s="7" t="s">
        <v>33</v>
      </c>
    </row>
    <row r="208" spans="1:2" x14ac:dyDescent="0.7">
      <c r="A208" s="8">
        <v>27336</v>
      </c>
      <c r="B208" s="7" t="s">
        <v>13</v>
      </c>
    </row>
    <row r="209" spans="1:2" x14ac:dyDescent="0.7">
      <c r="A209" s="8">
        <v>27337</v>
      </c>
      <c r="B209" s="7" t="s">
        <v>19</v>
      </c>
    </row>
    <row r="210" spans="1:2" x14ac:dyDescent="0.7">
      <c r="A210" s="8">
        <v>27356</v>
      </c>
      <c r="B210" s="7" t="s">
        <v>12</v>
      </c>
    </row>
    <row r="211" spans="1:2" x14ac:dyDescent="0.7">
      <c r="A211" s="8">
        <v>27395</v>
      </c>
      <c r="B211" s="7" t="s">
        <v>28</v>
      </c>
    </row>
    <row r="212" spans="1:2" x14ac:dyDescent="0.7">
      <c r="A212" s="8">
        <v>27409</v>
      </c>
      <c r="B212" s="7" t="s">
        <v>27</v>
      </c>
    </row>
    <row r="213" spans="1:2" x14ac:dyDescent="0.7">
      <c r="A213" s="8">
        <v>27436</v>
      </c>
      <c r="B213" s="7" t="s">
        <v>26</v>
      </c>
    </row>
    <row r="214" spans="1:2" x14ac:dyDescent="0.7">
      <c r="A214" s="8">
        <v>27474</v>
      </c>
      <c r="B214" s="7" t="s">
        <v>24</v>
      </c>
    </row>
    <row r="215" spans="1:2" x14ac:dyDescent="0.7">
      <c r="A215" s="8">
        <v>27513</v>
      </c>
      <c r="B215" s="7" t="s">
        <v>25</v>
      </c>
    </row>
    <row r="216" spans="1:2" x14ac:dyDescent="0.7">
      <c r="A216" s="8">
        <v>27517</v>
      </c>
      <c r="B216" s="7" t="s">
        <v>22</v>
      </c>
    </row>
    <row r="217" spans="1:2" x14ac:dyDescent="0.7">
      <c r="A217" s="8">
        <v>27519</v>
      </c>
      <c r="B217" s="7" t="s">
        <v>20</v>
      </c>
    </row>
    <row r="218" spans="1:2" x14ac:dyDescent="0.7">
      <c r="A218" s="8">
        <v>27652</v>
      </c>
      <c r="B218" s="7" t="s">
        <v>15</v>
      </c>
    </row>
    <row r="219" spans="1:2" x14ac:dyDescent="0.7">
      <c r="A219" s="8">
        <v>27661</v>
      </c>
      <c r="B219" s="7" t="s">
        <v>14</v>
      </c>
    </row>
    <row r="220" spans="1:2" x14ac:dyDescent="0.7">
      <c r="A220" s="8">
        <v>27677</v>
      </c>
      <c r="B220" s="7" t="s">
        <v>33</v>
      </c>
    </row>
    <row r="221" spans="1:2" x14ac:dyDescent="0.7">
      <c r="A221" s="8">
        <v>27701</v>
      </c>
      <c r="B221" s="7" t="s">
        <v>13</v>
      </c>
    </row>
    <row r="222" spans="1:2" x14ac:dyDescent="0.7">
      <c r="A222" s="8">
        <v>27721</v>
      </c>
      <c r="B222" s="7" t="s">
        <v>12</v>
      </c>
    </row>
    <row r="223" spans="1:2" x14ac:dyDescent="0.7">
      <c r="A223" s="8">
        <v>27722</v>
      </c>
      <c r="B223" s="7" t="s">
        <v>19</v>
      </c>
    </row>
    <row r="224" spans="1:2" x14ac:dyDescent="0.7">
      <c r="A224" s="8">
        <v>27760</v>
      </c>
      <c r="B224" s="7" t="s">
        <v>28</v>
      </c>
    </row>
    <row r="225" spans="1:2" x14ac:dyDescent="0.7">
      <c r="A225" s="8">
        <v>27774</v>
      </c>
      <c r="B225" s="7" t="s">
        <v>27</v>
      </c>
    </row>
    <row r="226" spans="1:2" x14ac:dyDescent="0.7">
      <c r="A226" s="8">
        <v>27801</v>
      </c>
      <c r="B226" s="7" t="s">
        <v>26</v>
      </c>
    </row>
    <row r="227" spans="1:2" x14ac:dyDescent="0.7">
      <c r="A227" s="8">
        <v>27839</v>
      </c>
      <c r="B227" s="7" t="s">
        <v>24</v>
      </c>
    </row>
    <row r="228" spans="1:2" x14ac:dyDescent="0.7">
      <c r="A228" s="8">
        <v>27879</v>
      </c>
      <c r="B228" s="7" t="s">
        <v>25</v>
      </c>
    </row>
    <row r="229" spans="1:2" x14ac:dyDescent="0.7">
      <c r="A229" s="8">
        <v>27883</v>
      </c>
      <c r="B229" s="7" t="s">
        <v>22</v>
      </c>
    </row>
    <row r="230" spans="1:2" x14ac:dyDescent="0.7">
      <c r="A230" s="8">
        <v>27885</v>
      </c>
      <c r="B230" s="7" t="s">
        <v>20</v>
      </c>
    </row>
    <row r="231" spans="1:2" x14ac:dyDescent="0.7">
      <c r="A231" s="8">
        <v>28018</v>
      </c>
      <c r="B231" s="7" t="s">
        <v>15</v>
      </c>
    </row>
    <row r="232" spans="1:2" x14ac:dyDescent="0.7">
      <c r="A232" s="8">
        <v>28026</v>
      </c>
      <c r="B232" s="7" t="s">
        <v>14</v>
      </c>
    </row>
    <row r="233" spans="1:2" x14ac:dyDescent="0.7">
      <c r="A233" s="8">
        <v>28043</v>
      </c>
      <c r="B233" s="7" t="s">
        <v>33</v>
      </c>
    </row>
    <row r="234" spans="1:2" x14ac:dyDescent="0.7">
      <c r="A234" s="8">
        <v>28044</v>
      </c>
      <c r="B234" s="7" t="s">
        <v>19</v>
      </c>
    </row>
    <row r="235" spans="1:2" x14ac:dyDescent="0.7">
      <c r="A235" s="8">
        <v>28067</v>
      </c>
      <c r="B235" s="7" t="s">
        <v>13</v>
      </c>
    </row>
    <row r="236" spans="1:2" x14ac:dyDescent="0.7">
      <c r="A236" s="8">
        <v>28087</v>
      </c>
      <c r="B236" s="7" t="s">
        <v>12</v>
      </c>
    </row>
    <row r="237" spans="1:2" x14ac:dyDescent="0.7">
      <c r="A237" s="8">
        <v>28126</v>
      </c>
      <c r="B237" s="7" t="s">
        <v>28</v>
      </c>
    </row>
    <row r="238" spans="1:2" x14ac:dyDescent="0.7">
      <c r="A238" s="8">
        <v>28140</v>
      </c>
      <c r="B238" s="7" t="s">
        <v>27</v>
      </c>
    </row>
    <row r="239" spans="1:2" x14ac:dyDescent="0.7">
      <c r="A239" s="8">
        <v>28167</v>
      </c>
      <c r="B239" s="7" t="s">
        <v>26</v>
      </c>
    </row>
    <row r="240" spans="1:2" x14ac:dyDescent="0.7">
      <c r="A240" s="8">
        <v>28205</v>
      </c>
      <c r="B240" s="7" t="s">
        <v>24</v>
      </c>
    </row>
    <row r="241" spans="1:2" x14ac:dyDescent="0.7">
      <c r="A241" s="8">
        <v>28244</v>
      </c>
      <c r="B241" s="7" t="s">
        <v>25</v>
      </c>
    </row>
    <row r="242" spans="1:2" x14ac:dyDescent="0.7">
      <c r="A242" s="8">
        <v>28248</v>
      </c>
      <c r="B242" s="7" t="s">
        <v>22</v>
      </c>
    </row>
    <row r="243" spans="1:2" x14ac:dyDescent="0.7">
      <c r="A243" s="8">
        <v>28250</v>
      </c>
      <c r="B243" s="7" t="s">
        <v>20</v>
      </c>
    </row>
    <row r="244" spans="1:2" x14ac:dyDescent="0.7">
      <c r="A244" s="8">
        <v>28383</v>
      </c>
      <c r="B244" s="7" t="s">
        <v>15</v>
      </c>
    </row>
    <row r="245" spans="1:2" x14ac:dyDescent="0.7">
      <c r="A245" s="8">
        <v>28391</v>
      </c>
      <c r="B245" s="7" t="s">
        <v>14</v>
      </c>
    </row>
    <row r="246" spans="1:2" x14ac:dyDescent="0.7">
      <c r="A246" s="8">
        <v>28408</v>
      </c>
      <c r="B246" s="7" t="s">
        <v>33</v>
      </c>
    </row>
    <row r="247" spans="1:2" x14ac:dyDescent="0.7">
      <c r="A247" s="8">
        <v>28432</v>
      </c>
      <c r="B247" s="7" t="s">
        <v>13</v>
      </c>
    </row>
    <row r="248" spans="1:2" x14ac:dyDescent="0.7">
      <c r="A248" s="8">
        <v>28452</v>
      </c>
      <c r="B248" s="7" t="s">
        <v>12</v>
      </c>
    </row>
    <row r="249" spans="1:2" x14ac:dyDescent="0.7">
      <c r="A249" s="8">
        <v>28491</v>
      </c>
      <c r="B249" s="7" t="s">
        <v>28</v>
      </c>
    </row>
    <row r="250" spans="1:2" x14ac:dyDescent="0.7">
      <c r="A250" s="8">
        <v>28492</v>
      </c>
      <c r="B250" s="7" t="s">
        <v>19</v>
      </c>
    </row>
    <row r="251" spans="1:2" x14ac:dyDescent="0.7">
      <c r="A251" s="8">
        <v>28505</v>
      </c>
      <c r="B251" s="7" t="s">
        <v>27</v>
      </c>
    </row>
    <row r="252" spans="1:2" x14ac:dyDescent="0.7">
      <c r="A252" s="8">
        <v>28506</v>
      </c>
      <c r="B252" s="7" t="s">
        <v>19</v>
      </c>
    </row>
    <row r="253" spans="1:2" x14ac:dyDescent="0.7">
      <c r="A253" s="8">
        <v>28532</v>
      </c>
      <c r="B253" s="7" t="s">
        <v>26</v>
      </c>
    </row>
    <row r="254" spans="1:2" x14ac:dyDescent="0.7">
      <c r="A254" s="8">
        <v>28570</v>
      </c>
      <c r="B254" s="7" t="s">
        <v>24</v>
      </c>
    </row>
    <row r="255" spans="1:2" x14ac:dyDescent="0.7">
      <c r="A255" s="8">
        <v>28609</v>
      </c>
      <c r="B255" s="7" t="s">
        <v>25</v>
      </c>
    </row>
    <row r="256" spans="1:2" x14ac:dyDescent="0.7">
      <c r="A256" s="8">
        <v>28613</v>
      </c>
      <c r="B256" s="7" t="s">
        <v>22</v>
      </c>
    </row>
    <row r="257" spans="1:2" x14ac:dyDescent="0.7">
      <c r="A257" s="8">
        <v>28615</v>
      </c>
      <c r="B257" s="7" t="s">
        <v>20</v>
      </c>
    </row>
    <row r="258" spans="1:2" x14ac:dyDescent="0.7">
      <c r="A258" s="8">
        <v>28748</v>
      </c>
      <c r="B258" s="7" t="s">
        <v>15</v>
      </c>
    </row>
    <row r="259" spans="1:2" x14ac:dyDescent="0.7">
      <c r="A259" s="8">
        <v>28756</v>
      </c>
      <c r="B259" s="7" t="s">
        <v>14</v>
      </c>
    </row>
    <row r="260" spans="1:2" x14ac:dyDescent="0.7">
      <c r="A260" s="8">
        <v>28773</v>
      </c>
      <c r="B260" s="7" t="s">
        <v>33</v>
      </c>
    </row>
    <row r="261" spans="1:2" x14ac:dyDescent="0.7">
      <c r="A261" s="8">
        <v>28797</v>
      </c>
      <c r="B261" s="7" t="s">
        <v>13</v>
      </c>
    </row>
    <row r="262" spans="1:2" x14ac:dyDescent="0.7">
      <c r="A262" s="8">
        <v>28817</v>
      </c>
      <c r="B262" s="7" t="s">
        <v>12</v>
      </c>
    </row>
    <row r="263" spans="1:2" x14ac:dyDescent="0.7">
      <c r="A263" s="8">
        <v>28856</v>
      </c>
      <c r="B263" s="7" t="s">
        <v>28</v>
      </c>
    </row>
    <row r="264" spans="1:2" x14ac:dyDescent="0.7">
      <c r="A264" s="8">
        <v>28870</v>
      </c>
      <c r="B264" s="7" t="s">
        <v>27</v>
      </c>
    </row>
    <row r="265" spans="1:2" x14ac:dyDescent="0.7">
      <c r="A265" s="8">
        <v>28897</v>
      </c>
      <c r="B265" s="7" t="s">
        <v>26</v>
      </c>
    </row>
    <row r="266" spans="1:2" x14ac:dyDescent="0.7">
      <c r="A266" s="8">
        <v>28898</v>
      </c>
      <c r="B266" s="7" t="s">
        <v>19</v>
      </c>
    </row>
    <row r="267" spans="1:2" x14ac:dyDescent="0.7">
      <c r="A267" s="8">
        <v>28935</v>
      </c>
      <c r="B267" s="7" t="s">
        <v>24</v>
      </c>
    </row>
    <row r="268" spans="1:2" x14ac:dyDescent="0.7">
      <c r="A268" s="8">
        <v>28974</v>
      </c>
      <c r="B268" s="7" t="s">
        <v>25</v>
      </c>
    </row>
    <row r="269" spans="1:2" x14ac:dyDescent="0.7">
      <c r="A269" s="8">
        <v>28975</v>
      </c>
      <c r="B269" s="7" t="s">
        <v>19</v>
      </c>
    </row>
    <row r="270" spans="1:2" x14ac:dyDescent="0.7">
      <c r="A270" s="8">
        <v>28978</v>
      </c>
      <c r="B270" s="7" t="s">
        <v>22</v>
      </c>
    </row>
    <row r="271" spans="1:2" x14ac:dyDescent="0.7">
      <c r="A271" s="8">
        <v>28980</v>
      </c>
      <c r="B271" s="7" t="s">
        <v>20</v>
      </c>
    </row>
    <row r="272" spans="1:2" x14ac:dyDescent="0.7">
      <c r="A272" s="8">
        <v>29113</v>
      </c>
      <c r="B272" s="7" t="s">
        <v>15</v>
      </c>
    </row>
    <row r="273" spans="1:2" x14ac:dyDescent="0.7">
      <c r="A273" s="8">
        <v>29122</v>
      </c>
      <c r="B273" s="7" t="s">
        <v>14</v>
      </c>
    </row>
    <row r="274" spans="1:2" x14ac:dyDescent="0.7">
      <c r="A274" s="8">
        <v>29138</v>
      </c>
      <c r="B274" s="7" t="s">
        <v>33</v>
      </c>
    </row>
    <row r="275" spans="1:2" x14ac:dyDescent="0.7">
      <c r="A275" s="8">
        <v>29162</v>
      </c>
      <c r="B275" s="7" t="s">
        <v>13</v>
      </c>
    </row>
    <row r="276" spans="1:2" x14ac:dyDescent="0.7">
      <c r="A276" s="8">
        <v>29182</v>
      </c>
      <c r="B276" s="7" t="s">
        <v>12</v>
      </c>
    </row>
    <row r="277" spans="1:2" x14ac:dyDescent="0.7">
      <c r="A277" s="8">
        <v>29221</v>
      </c>
      <c r="B277" s="7" t="s">
        <v>28</v>
      </c>
    </row>
    <row r="278" spans="1:2" x14ac:dyDescent="0.7">
      <c r="A278" s="8">
        <v>29235</v>
      </c>
      <c r="B278" s="7" t="s">
        <v>27</v>
      </c>
    </row>
    <row r="279" spans="1:2" x14ac:dyDescent="0.7">
      <c r="A279" s="8">
        <v>29262</v>
      </c>
      <c r="B279" s="7" t="s">
        <v>26</v>
      </c>
    </row>
    <row r="280" spans="1:2" x14ac:dyDescent="0.7">
      <c r="A280" s="8">
        <v>29300</v>
      </c>
      <c r="B280" s="7" t="s">
        <v>24</v>
      </c>
    </row>
    <row r="281" spans="1:2" x14ac:dyDescent="0.7">
      <c r="A281" s="8">
        <v>29340</v>
      </c>
      <c r="B281" s="7" t="s">
        <v>25</v>
      </c>
    </row>
    <row r="282" spans="1:2" x14ac:dyDescent="0.7">
      <c r="A282" s="8">
        <v>29344</v>
      </c>
      <c r="B282" s="7" t="s">
        <v>22</v>
      </c>
    </row>
    <row r="283" spans="1:2" x14ac:dyDescent="0.7">
      <c r="A283" s="8">
        <v>29346</v>
      </c>
      <c r="B283" s="7" t="s">
        <v>20</v>
      </c>
    </row>
    <row r="284" spans="1:2" x14ac:dyDescent="0.7">
      <c r="A284" s="8">
        <v>29479</v>
      </c>
      <c r="B284" s="7" t="s">
        <v>15</v>
      </c>
    </row>
    <row r="285" spans="1:2" x14ac:dyDescent="0.7">
      <c r="A285" s="8">
        <v>29487</v>
      </c>
      <c r="B285" s="7" t="s">
        <v>14</v>
      </c>
    </row>
    <row r="286" spans="1:2" x14ac:dyDescent="0.7">
      <c r="A286" s="8">
        <v>29504</v>
      </c>
      <c r="B286" s="7" t="s">
        <v>33</v>
      </c>
    </row>
    <row r="287" spans="1:2" x14ac:dyDescent="0.7">
      <c r="A287" s="8">
        <v>29528</v>
      </c>
      <c r="B287" s="7" t="s">
        <v>13</v>
      </c>
    </row>
    <row r="288" spans="1:2" x14ac:dyDescent="0.7">
      <c r="A288" s="8">
        <v>29548</v>
      </c>
      <c r="B288" s="7" t="s">
        <v>12</v>
      </c>
    </row>
    <row r="289" spans="1:2" x14ac:dyDescent="0.7">
      <c r="A289" s="8">
        <v>29549</v>
      </c>
      <c r="B289" s="7" t="s">
        <v>19</v>
      </c>
    </row>
    <row r="290" spans="1:2" x14ac:dyDescent="0.7">
      <c r="A290" s="8">
        <v>29587</v>
      </c>
      <c r="B290" s="7" t="s">
        <v>28</v>
      </c>
    </row>
    <row r="291" spans="1:2" x14ac:dyDescent="0.7">
      <c r="A291" s="8">
        <v>29601</v>
      </c>
      <c r="B291" s="7" t="s">
        <v>27</v>
      </c>
    </row>
    <row r="292" spans="1:2" x14ac:dyDescent="0.7">
      <c r="A292" s="8">
        <v>29628</v>
      </c>
      <c r="B292" s="7" t="s">
        <v>26</v>
      </c>
    </row>
    <row r="293" spans="1:2" x14ac:dyDescent="0.7">
      <c r="A293" s="8">
        <v>29666</v>
      </c>
      <c r="B293" s="7" t="s">
        <v>24</v>
      </c>
    </row>
    <row r="294" spans="1:2" x14ac:dyDescent="0.7">
      <c r="A294" s="8">
        <v>29705</v>
      </c>
      <c r="B294" s="7" t="s">
        <v>25</v>
      </c>
    </row>
    <row r="295" spans="1:2" x14ac:dyDescent="0.7">
      <c r="A295" s="8">
        <v>29709</v>
      </c>
      <c r="B295" s="7" t="s">
        <v>22</v>
      </c>
    </row>
    <row r="296" spans="1:2" x14ac:dyDescent="0.7">
      <c r="A296" s="8">
        <v>29710</v>
      </c>
      <c r="B296" s="7" t="s">
        <v>19</v>
      </c>
    </row>
    <row r="297" spans="1:2" x14ac:dyDescent="0.7">
      <c r="A297" s="8">
        <v>29711</v>
      </c>
      <c r="B297" s="7" t="s">
        <v>20</v>
      </c>
    </row>
    <row r="298" spans="1:2" x14ac:dyDescent="0.7">
      <c r="A298" s="8">
        <v>29844</v>
      </c>
      <c r="B298" s="7" t="s">
        <v>15</v>
      </c>
    </row>
    <row r="299" spans="1:2" x14ac:dyDescent="0.7">
      <c r="A299" s="8">
        <v>29852</v>
      </c>
      <c r="B299" s="7" t="s">
        <v>14</v>
      </c>
    </row>
    <row r="300" spans="1:2" x14ac:dyDescent="0.7">
      <c r="A300" s="8">
        <v>29869</v>
      </c>
      <c r="B300" s="7" t="s">
        <v>33</v>
      </c>
    </row>
    <row r="301" spans="1:2" x14ac:dyDescent="0.7">
      <c r="A301" s="8">
        <v>29893</v>
      </c>
      <c r="B301" s="7" t="s">
        <v>13</v>
      </c>
    </row>
    <row r="302" spans="1:2" x14ac:dyDescent="0.7">
      <c r="A302" s="8">
        <v>29913</v>
      </c>
      <c r="B302" s="7" t="s">
        <v>12</v>
      </c>
    </row>
    <row r="303" spans="1:2" x14ac:dyDescent="0.7">
      <c r="A303" s="8">
        <v>29952</v>
      </c>
      <c r="B303" s="7" t="s">
        <v>28</v>
      </c>
    </row>
    <row r="304" spans="1:2" x14ac:dyDescent="0.7">
      <c r="A304" s="8">
        <v>29966</v>
      </c>
      <c r="B304" s="7" t="s">
        <v>27</v>
      </c>
    </row>
    <row r="305" spans="1:2" x14ac:dyDescent="0.7">
      <c r="A305" s="8">
        <v>29993</v>
      </c>
      <c r="B305" s="7" t="s">
        <v>26</v>
      </c>
    </row>
    <row r="306" spans="1:2" x14ac:dyDescent="0.7">
      <c r="A306" s="8">
        <v>30031</v>
      </c>
      <c r="B306" s="7" t="s">
        <v>24</v>
      </c>
    </row>
    <row r="307" spans="1:2" x14ac:dyDescent="0.7">
      <c r="A307" s="8">
        <v>30032</v>
      </c>
      <c r="B307" s="7" t="s">
        <v>19</v>
      </c>
    </row>
    <row r="308" spans="1:2" x14ac:dyDescent="0.7">
      <c r="A308" s="8">
        <v>30070</v>
      </c>
      <c r="B308" s="7" t="s">
        <v>25</v>
      </c>
    </row>
    <row r="309" spans="1:2" x14ac:dyDescent="0.7">
      <c r="A309" s="8">
        <v>30074</v>
      </c>
      <c r="B309" s="7" t="s">
        <v>22</v>
      </c>
    </row>
    <row r="310" spans="1:2" x14ac:dyDescent="0.7">
      <c r="A310" s="8">
        <v>30076</v>
      </c>
      <c r="B310" s="7" t="s">
        <v>20</v>
      </c>
    </row>
    <row r="311" spans="1:2" x14ac:dyDescent="0.7">
      <c r="A311" s="8">
        <v>30209</v>
      </c>
      <c r="B311" s="7" t="s">
        <v>15</v>
      </c>
    </row>
    <row r="312" spans="1:2" x14ac:dyDescent="0.7">
      <c r="A312" s="8">
        <v>30217</v>
      </c>
      <c r="B312" s="7" t="s">
        <v>14</v>
      </c>
    </row>
    <row r="313" spans="1:2" x14ac:dyDescent="0.7">
      <c r="A313" s="8">
        <v>30234</v>
      </c>
      <c r="B313" s="7" t="s">
        <v>33</v>
      </c>
    </row>
    <row r="314" spans="1:2" x14ac:dyDescent="0.7">
      <c r="A314" s="8">
        <v>30235</v>
      </c>
      <c r="B314" s="7" t="s">
        <v>19</v>
      </c>
    </row>
    <row r="315" spans="1:2" x14ac:dyDescent="0.7">
      <c r="A315" s="8">
        <v>30258</v>
      </c>
      <c r="B315" s="7" t="s">
        <v>13</v>
      </c>
    </row>
    <row r="316" spans="1:2" x14ac:dyDescent="0.7">
      <c r="A316" s="8">
        <v>30278</v>
      </c>
      <c r="B316" s="7" t="s">
        <v>12</v>
      </c>
    </row>
    <row r="317" spans="1:2" x14ac:dyDescent="0.7">
      <c r="A317" s="8">
        <v>30317</v>
      </c>
      <c r="B317" s="7" t="s">
        <v>28</v>
      </c>
    </row>
    <row r="318" spans="1:2" x14ac:dyDescent="0.7">
      <c r="A318" s="8">
        <v>30331</v>
      </c>
      <c r="B318" s="7" t="s">
        <v>27</v>
      </c>
    </row>
    <row r="319" spans="1:2" x14ac:dyDescent="0.7">
      <c r="A319" s="8">
        <v>30358</v>
      </c>
      <c r="B319" s="7" t="s">
        <v>26</v>
      </c>
    </row>
    <row r="320" spans="1:2" x14ac:dyDescent="0.7">
      <c r="A320" s="8">
        <v>30396</v>
      </c>
      <c r="B320" s="7" t="s">
        <v>24</v>
      </c>
    </row>
    <row r="321" spans="1:2" x14ac:dyDescent="0.7">
      <c r="A321" s="8">
        <v>30435</v>
      </c>
      <c r="B321" s="7" t="s">
        <v>25</v>
      </c>
    </row>
    <row r="322" spans="1:2" x14ac:dyDescent="0.7">
      <c r="A322" s="8">
        <v>30439</v>
      </c>
      <c r="B322" s="7" t="s">
        <v>22</v>
      </c>
    </row>
    <row r="323" spans="1:2" x14ac:dyDescent="0.7">
      <c r="A323" s="8">
        <v>30441</v>
      </c>
      <c r="B323" s="7" t="s">
        <v>20</v>
      </c>
    </row>
    <row r="324" spans="1:2" x14ac:dyDescent="0.7">
      <c r="A324" s="8">
        <v>30574</v>
      </c>
      <c r="B324" s="7" t="s">
        <v>15</v>
      </c>
    </row>
    <row r="325" spans="1:2" x14ac:dyDescent="0.7">
      <c r="A325" s="8">
        <v>30582</v>
      </c>
      <c r="B325" s="7" t="s">
        <v>14</v>
      </c>
    </row>
    <row r="326" spans="1:2" x14ac:dyDescent="0.7">
      <c r="A326" s="8">
        <v>30599</v>
      </c>
      <c r="B326" s="7" t="s">
        <v>33</v>
      </c>
    </row>
    <row r="327" spans="1:2" x14ac:dyDescent="0.7">
      <c r="A327" s="8">
        <v>30623</v>
      </c>
      <c r="B327" s="7" t="s">
        <v>13</v>
      </c>
    </row>
    <row r="328" spans="1:2" x14ac:dyDescent="0.7">
      <c r="A328" s="8">
        <v>30643</v>
      </c>
      <c r="B328" s="7" t="s">
        <v>12</v>
      </c>
    </row>
    <row r="329" spans="1:2" x14ac:dyDescent="0.7">
      <c r="A329" s="8">
        <v>30682</v>
      </c>
      <c r="B329" s="7" t="s">
        <v>28</v>
      </c>
    </row>
    <row r="330" spans="1:2" x14ac:dyDescent="0.7">
      <c r="A330" s="8">
        <v>30683</v>
      </c>
      <c r="B330" s="7" t="s">
        <v>19</v>
      </c>
    </row>
    <row r="331" spans="1:2" x14ac:dyDescent="0.7">
      <c r="A331" s="8">
        <v>30696</v>
      </c>
      <c r="B331" s="7" t="s">
        <v>27</v>
      </c>
    </row>
    <row r="332" spans="1:2" x14ac:dyDescent="0.7">
      <c r="A332" s="8">
        <v>30697</v>
      </c>
      <c r="B332" s="7" t="s">
        <v>19</v>
      </c>
    </row>
    <row r="333" spans="1:2" x14ac:dyDescent="0.7">
      <c r="A333" s="8">
        <v>30723</v>
      </c>
      <c r="B333" s="7" t="s">
        <v>26</v>
      </c>
    </row>
    <row r="334" spans="1:2" x14ac:dyDescent="0.7">
      <c r="A334" s="8">
        <v>30761</v>
      </c>
      <c r="B334" s="7" t="s">
        <v>24</v>
      </c>
    </row>
    <row r="335" spans="1:2" x14ac:dyDescent="0.7">
      <c r="A335" s="8">
        <v>30801</v>
      </c>
      <c r="B335" s="7" t="s">
        <v>25</v>
      </c>
    </row>
    <row r="336" spans="1:2" x14ac:dyDescent="0.7">
      <c r="A336" s="8">
        <v>30802</v>
      </c>
      <c r="B336" s="7" t="s">
        <v>19</v>
      </c>
    </row>
    <row r="337" spans="1:2" x14ac:dyDescent="0.7">
      <c r="A337" s="8">
        <v>30805</v>
      </c>
      <c r="B337" s="7" t="s">
        <v>22</v>
      </c>
    </row>
    <row r="338" spans="1:2" x14ac:dyDescent="0.7">
      <c r="A338" s="8">
        <v>30807</v>
      </c>
      <c r="B338" s="7" t="s">
        <v>20</v>
      </c>
    </row>
    <row r="339" spans="1:2" x14ac:dyDescent="0.7">
      <c r="A339" s="8">
        <v>30940</v>
      </c>
      <c r="B339" s="7" t="s">
        <v>15</v>
      </c>
    </row>
    <row r="340" spans="1:2" x14ac:dyDescent="0.7">
      <c r="A340" s="8">
        <v>30948</v>
      </c>
      <c r="B340" s="7" t="s">
        <v>14</v>
      </c>
    </row>
    <row r="341" spans="1:2" x14ac:dyDescent="0.7">
      <c r="A341" s="8">
        <v>30965</v>
      </c>
      <c r="B341" s="7" t="s">
        <v>33</v>
      </c>
    </row>
    <row r="342" spans="1:2" x14ac:dyDescent="0.7">
      <c r="A342" s="8">
        <v>30989</v>
      </c>
      <c r="B342" s="7" t="s">
        <v>13</v>
      </c>
    </row>
    <row r="343" spans="1:2" x14ac:dyDescent="0.7">
      <c r="A343" s="8">
        <v>31009</v>
      </c>
      <c r="B343" s="7" t="s">
        <v>12</v>
      </c>
    </row>
    <row r="344" spans="1:2" x14ac:dyDescent="0.7">
      <c r="A344" s="8">
        <v>31048</v>
      </c>
      <c r="B344" s="7" t="s">
        <v>28</v>
      </c>
    </row>
    <row r="345" spans="1:2" x14ac:dyDescent="0.7">
      <c r="A345" s="8">
        <v>31062</v>
      </c>
      <c r="B345" s="7" t="s">
        <v>27</v>
      </c>
    </row>
    <row r="346" spans="1:2" x14ac:dyDescent="0.7">
      <c r="A346" s="8">
        <v>31089</v>
      </c>
      <c r="B346" s="7" t="s">
        <v>26</v>
      </c>
    </row>
    <row r="347" spans="1:2" x14ac:dyDescent="0.7">
      <c r="A347" s="8">
        <v>31127</v>
      </c>
      <c r="B347" s="7" t="s">
        <v>24</v>
      </c>
    </row>
    <row r="348" spans="1:2" x14ac:dyDescent="0.7">
      <c r="A348" s="8">
        <v>31166</v>
      </c>
      <c r="B348" s="7" t="s">
        <v>25</v>
      </c>
    </row>
    <row r="349" spans="1:2" x14ac:dyDescent="0.7">
      <c r="A349" s="8">
        <v>31170</v>
      </c>
      <c r="B349" s="7" t="s">
        <v>22</v>
      </c>
    </row>
    <row r="350" spans="1:2" x14ac:dyDescent="0.7">
      <c r="A350" s="8">
        <v>31172</v>
      </c>
      <c r="B350" s="7" t="s">
        <v>20</v>
      </c>
    </row>
    <row r="351" spans="1:2" x14ac:dyDescent="0.7">
      <c r="A351" s="8">
        <v>31173</v>
      </c>
      <c r="B351" s="7" t="s">
        <v>19</v>
      </c>
    </row>
    <row r="352" spans="1:2" x14ac:dyDescent="0.7">
      <c r="A352" s="8">
        <v>31305</v>
      </c>
      <c r="B352" s="7" t="s">
        <v>15</v>
      </c>
    </row>
    <row r="353" spans="1:2" x14ac:dyDescent="0.7">
      <c r="A353" s="8">
        <v>31306</v>
      </c>
      <c r="B353" s="7" t="s">
        <v>19</v>
      </c>
    </row>
    <row r="354" spans="1:2" x14ac:dyDescent="0.7">
      <c r="A354" s="8">
        <v>31313</v>
      </c>
      <c r="B354" s="7" t="s">
        <v>14</v>
      </c>
    </row>
    <row r="355" spans="1:2" x14ac:dyDescent="0.7">
      <c r="A355" s="8">
        <v>31330</v>
      </c>
      <c r="B355" s="7" t="s">
        <v>33</v>
      </c>
    </row>
    <row r="356" spans="1:2" x14ac:dyDescent="0.7">
      <c r="A356" s="8">
        <v>31354</v>
      </c>
      <c r="B356" s="7" t="s">
        <v>13</v>
      </c>
    </row>
    <row r="357" spans="1:2" x14ac:dyDescent="0.7">
      <c r="A357" s="8">
        <v>31355</v>
      </c>
      <c r="B357" s="7" t="s">
        <v>19</v>
      </c>
    </row>
    <row r="358" spans="1:2" x14ac:dyDescent="0.7">
      <c r="A358" s="8">
        <v>31374</v>
      </c>
      <c r="B358" s="7" t="s">
        <v>12</v>
      </c>
    </row>
    <row r="359" spans="1:2" x14ac:dyDescent="0.7">
      <c r="A359" s="8">
        <v>31413</v>
      </c>
      <c r="B359" s="7" t="s">
        <v>28</v>
      </c>
    </row>
    <row r="360" spans="1:2" x14ac:dyDescent="0.7">
      <c r="A360" s="8">
        <v>31427</v>
      </c>
      <c r="B360" s="7" t="s">
        <v>27</v>
      </c>
    </row>
    <row r="361" spans="1:2" x14ac:dyDescent="0.7">
      <c r="A361" s="8">
        <v>31454</v>
      </c>
      <c r="B361" s="7" t="s">
        <v>26</v>
      </c>
    </row>
    <row r="362" spans="1:2" x14ac:dyDescent="0.7">
      <c r="A362" s="8">
        <v>31492</v>
      </c>
      <c r="B362" s="7" t="s">
        <v>24</v>
      </c>
    </row>
    <row r="363" spans="1:2" x14ac:dyDescent="0.7">
      <c r="A363" s="8">
        <v>31531</v>
      </c>
      <c r="B363" s="7" t="s">
        <v>25</v>
      </c>
    </row>
    <row r="364" spans="1:2" x14ac:dyDescent="0.7">
      <c r="A364" s="8">
        <v>31535</v>
      </c>
      <c r="B364" s="7" t="s">
        <v>22</v>
      </c>
    </row>
    <row r="365" spans="1:2" x14ac:dyDescent="0.7">
      <c r="A365" s="8">
        <v>31537</v>
      </c>
      <c r="B365" s="7" t="s">
        <v>20</v>
      </c>
    </row>
    <row r="366" spans="1:2" x14ac:dyDescent="0.7">
      <c r="A366" s="8">
        <v>31670</v>
      </c>
      <c r="B366" s="7" t="s">
        <v>15</v>
      </c>
    </row>
    <row r="367" spans="1:2" x14ac:dyDescent="0.7">
      <c r="A367" s="8">
        <v>31678</v>
      </c>
      <c r="B367" s="7" t="s">
        <v>14</v>
      </c>
    </row>
    <row r="368" spans="1:2" x14ac:dyDescent="0.7">
      <c r="A368" s="8">
        <v>31695</v>
      </c>
      <c r="B368" s="7" t="s">
        <v>33</v>
      </c>
    </row>
    <row r="369" spans="1:2" x14ac:dyDescent="0.7">
      <c r="A369" s="8">
        <v>31719</v>
      </c>
      <c r="B369" s="7" t="s">
        <v>13</v>
      </c>
    </row>
    <row r="370" spans="1:2" x14ac:dyDescent="0.7">
      <c r="A370" s="8">
        <v>31739</v>
      </c>
      <c r="B370" s="7" t="s">
        <v>12</v>
      </c>
    </row>
    <row r="371" spans="1:2" x14ac:dyDescent="0.7">
      <c r="A371" s="8">
        <v>31740</v>
      </c>
      <c r="B371" s="7" t="s">
        <v>19</v>
      </c>
    </row>
    <row r="372" spans="1:2" x14ac:dyDescent="0.7">
      <c r="A372" s="8">
        <v>31778</v>
      </c>
      <c r="B372" s="7" t="s">
        <v>28</v>
      </c>
    </row>
    <row r="373" spans="1:2" x14ac:dyDescent="0.7">
      <c r="A373" s="8">
        <v>31792</v>
      </c>
      <c r="B373" s="7" t="s">
        <v>27</v>
      </c>
    </row>
    <row r="374" spans="1:2" x14ac:dyDescent="0.7">
      <c r="A374" s="8">
        <v>31819</v>
      </c>
      <c r="B374" s="7" t="s">
        <v>26</v>
      </c>
    </row>
    <row r="375" spans="1:2" x14ac:dyDescent="0.7">
      <c r="A375" s="8">
        <v>31857</v>
      </c>
      <c r="B375" s="7" t="s">
        <v>24</v>
      </c>
    </row>
    <row r="376" spans="1:2" x14ac:dyDescent="0.7">
      <c r="A376" s="8">
        <v>31896</v>
      </c>
      <c r="B376" s="7" t="s">
        <v>25</v>
      </c>
    </row>
    <row r="377" spans="1:2" x14ac:dyDescent="0.7">
      <c r="A377" s="8">
        <v>31900</v>
      </c>
      <c r="B377" s="7" t="s">
        <v>22</v>
      </c>
    </row>
    <row r="378" spans="1:2" x14ac:dyDescent="0.7">
      <c r="A378" s="8">
        <v>31901</v>
      </c>
      <c r="B378" s="7" t="s">
        <v>19</v>
      </c>
    </row>
    <row r="379" spans="1:2" x14ac:dyDescent="0.7">
      <c r="A379" s="8">
        <v>31902</v>
      </c>
      <c r="B379" s="7" t="s">
        <v>20</v>
      </c>
    </row>
    <row r="380" spans="1:2" x14ac:dyDescent="0.7">
      <c r="A380" s="8">
        <v>32035</v>
      </c>
      <c r="B380" s="7" t="s">
        <v>15</v>
      </c>
    </row>
    <row r="381" spans="1:2" x14ac:dyDescent="0.7">
      <c r="A381" s="8">
        <v>32043</v>
      </c>
      <c r="B381" s="7" t="s">
        <v>14</v>
      </c>
    </row>
    <row r="382" spans="1:2" x14ac:dyDescent="0.7">
      <c r="A382" s="8">
        <v>32060</v>
      </c>
      <c r="B382" s="7" t="s">
        <v>33</v>
      </c>
    </row>
    <row r="383" spans="1:2" x14ac:dyDescent="0.7">
      <c r="A383" s="8">
        <v>32084</v>
      </c>
      <c r="B383" s="7" t="s">
        <v>13</v>
      </c>
    </row>
    <row r="384" spans="1:2" x14ac:dyDescent="0.7">
      <c r="A384" s="8">
        <v>32104</v>
      </c>
      <c r="B384" s="7" t="s">
        <v>12</v>
      </c>
    </row>
    <row r="385" spans="1:2" x14ac:dyDescent="0.7">
      <c r="A385" s="8">
        <v>32143</v>
      </c>
      <c r="B385" s="7" t="s">
        <v>28</v>
      </c>
    </row>
    <row r="386" spans="1:2" x14ac:dyDescent="0.7">
      <c r="A386" s="8">
        <v>32157</v>
      </c>
      <c r="B386" s="7" t="s">
        <v>27</v>
      </c>
    </row>
    <row r="387" spans="1:2" x14ac:dyDescent="0.7">
      <c r="A387" s="8">
        <v>32184</v>
      </c>
      <c r="B387" s="7" t="s">
        <v>26</v>
      </c>
    </row>
    <row r="388" spans="1:2" x14ac:dyDescent="0.7">
      <c r="A388" s="8">
        <v>32222</v>
      </c>
      <c r="B388" s="7" t="s">
        <v>24</v>
      </c>
    </row>
    <row r="389" spans="1:2" x14ac:dyDescent="0.7">
      <c r="A389" s="8">
        <v>32223</v>
      </c>
      <c r="B389" s="7" t="s">
        <v>19</v>
      </c>
    </row>
    <row r="390" spans="1:2" x14ac:dyDescent="0.7">
      <c r="A390" s="8">
        <v>32262</v>
      </c>
      <c r="B390" s="7" t="s">
        <v>25</v>
      </c>
    </row>
    <row r="391" spans="1:2" x14ac:dyDescent="0.7">
      <c r="A391" s="8">
        <v>32266</v>
      </c>
      <c r="B391" s="7" t="s">
        <v>22</v>
      </c>
    </row>
    <row r="392" spans="1:2" x14ac:dyDescent="0.7">
      <c r="A392" s="8">
        <v>32267</v>
      </c>
      <c r="B392" s="7" t="s">
        <v>31</v>
      </c>
    </row>
    <row r="393" spans="1:2" x14ac:dyDescent="0.7">
      <c r="A393" s="8">
        <v>32268</v>
      </c>
      <c r="B393" s="7" t="s">
        <v>20</v>
      </c>
    </row>
    <row r="394" spans="1:2" x14ac:dyDescent="0.7">
      <c r="A394" s="8">
        <v>32401</v>
      </c>
      <c r="B394" s="7" t="s">
        <v>15</v>
      </c>
    </row>
    <row r="395" spans="1:2" x14ac:dyDescent="0.7">
      <c r="A395" s="8">
        <v>32409</v>
      </c>
      <c r="B395" s="7" t="s">
        <v>14</v>
      </c>
    </row>
    <row r="396" spans="1:2" x14ac:dyDescent="0.7">
      <c r="A396" s="8">
        <v>32426</v>
      </c>
      <c r="B396" s="7" t="s">
        <v>33</v>
      </c>
    </row>
    <row r="397" spans="1:2" x14ac:dyDescent="0.7">
      <c r="A397" s="8">
        <v>32450</v>
      </c>
      <c r="B397" s="7" t="s">
        <v>13</v>
      </c>
    </row>
    <row r="398" spans="1:2" x14ac:dyDescent="0.7">
      <c r="A398" s="8">
        <v>32470</v>
      </c>
      <c r="B398" s="7" t="s">
        <v>12</v>
      </c>
    </row>
    <row r="399" spans="1:2" x14ac:dyDescent="0.7">
      <c r="A399" s="8">
        <v>32509</v>
      </c>
      <c r="B399" s="7" t="s">
        <v>28</v>
      </c>
    </row>
    <row r="400" spans="1:2" x14ac:dyDescent="0.7">
      <c r="A400" s="8">
        <v>32510</v>
      </c>
      <c r="B400" s="7" t="s">
        <v>19</v>
      </c>
    </row>
    <row r="401" spans="1:2" x14ac:dyDescent="0.7">
      <c r="A401" s="8">
        <v>32523</v>
      </c>
      <c r="B401" s="7" t="s">
        <v>27</v>
      </c>
    </row>
    <row r="402" spans="1:2" x14ac:dyDescent="0.7">
      <c r="A402" s="8">
        <v>32524</v>
      </c>
      <c r="B402" s="7" t="s">
        <v>19</v>
      </c>
    </row>
    <row r="403" spans="1:2" x14ac:dyDescent="0.7">
      <c r="A403" s="8">
        <v>32550</v>
      </c>
      <c r="B403" s="7" t="s">
        <v>26</v>
      </c>
    </row>
    <row r="404" spans="1:2" x14ac:dyDescent="0.7">
      <c r="A404" s="8">
        <v>32588</v>
      </c>
      <c r="B404" s="7" t="s">
        <v>24</v>
      </c>
    </row>
    <row r="405" spans="1:2" x14ac:dyDescent="0.7">
      <c r="A405" s="8">
        <v>32627</v>
      </c>
      <c r="B405" s="7" t="s">
        <v>21</v>
      </c>
    </row>
    <row r="406" spans="1:2" x14ac:dyDescent="0.7">
      <c r="A406" s="8">
        <v>32631</v>
      </c>
      <c r="B406" s="7" t="s">
        <v>22</v>
      </c>
    </row>
    <row r="407" spans="1:2" x14ac:dyDescent="0.7">
      <c r="A407" s="8">
        <v>32632</v>
      </c>
      <c r="B407" s="7" t="s">
        <v>31</v>
      </c>
    </row>
    <row r="408" spans="1:2" x14ac:dyDescent="0.7">
      <c r="A408" s="8">
        <v>32633</v>
      </c>
      <c r="B408" s="7" t="s">
        <v>20</v>
      </c>
    </row>
    <row r="409" spans="1:2" x14ac:dyDescent="0.7">
      <c r="A409" s="8">
        <v>32766</v>
      </c>
      <c r="B409" s="7" t="s">
        <v>15</v>
      </c>
    </row>
    <row r="410" spans="1:2" x14ac:dyDescent="0.7">
      <c r="A410" s="8">
        <v>32774</v>
      </c>
      <c r="B410" s="7" t="s">
        <v>14</v>
      </c>
    </row>
    <row r="411" spans="1:2" x14ac:dyDescent="0.7">
      <c r="A411" s="8">
        <v>32791</v>
      </c>
      <c r="B411" s="7" t="s">
        <v>33</v>
      </c>
    </row>
    <row r="412" spans="1:2" x14ac:dyDescent="0.7">
      <c r="A412" s="8">
        <v>32815</v>
      </c>
      <c r="B412" s="7" t="s">
        <v>13</v>
      </c>
    </row>
    <row r="413" spans="1:2" x14ac:dyDescent="0.7">
      <c r="A413" s="8">
        <v>32835</v>
      </c>
      <c r="B413" s="7" t="s">
        <v>12</v>
      </c>
    </row>
    <row r="414" spans="1:2" x14ac:dyDescent="0.7">
      <c r="A414" s="8">
        <v>32865</v>
      </c>
      <c r="B414" s="7" t="s">
        <v>25</v>
      </c>
    </row>
    <row r="415" spans="1:2" x14ac:dyDescent="0.7">
      <c r="A415" s="8">
        <v>32874</v>
      </c>
      <c r="B415" s="7" t="s">
        <v>28</v>
      </c>
    </row>
    <row r="416" spans="1:2" x14ac:dyDescent="0.7">
      <c r="A416" s="8">
        <v>32888</v>
      </c>
      <c r="B416" s="7" t="s">
        <v>27</v>
      </c>
    </row>
    <row r="417" spans="1:2" x14ac:dyDescent="0.7">
      <c r="A417" s="8">
        <v>32915</v>
      </c>
      <c r="B417" s="7" t="s">
        <v>26</v>
      </c>
    </row>
    <row r="418" spans="1:2" x14ac:dyDescent="0.7">
      <c r="A418" s="8">
        <v>32916</v>
      </c>
      <c r="B418" s="7" t="s">
        <v>19</v>
      </c>
    </row>
    <row r="419" spans="1:2" x14ac:dyDescent="0.7">
      <c r="A419" s="8">
        <v>32953</v>
      </c>
      <c r="B419" s="7" t="s">
        <v>24</v>
      </c>
    </row>
    <row r="420" spans="1:2" x14ac:dyDescent="0.7">
      <c r="A420" s="8">
        <v>32992</v>
      </c>
      <c r="B420" s="7" t="s">
        <v>21</v>
      </c>
    </row>
    <row r="421" spans="1:2" x14ac:dyDescent="0.7">
      <c r="A421" s="8">
        <v>32993</v>
      </c>
      <c r="B421" s="7" t="s">
        <v>19</v>
      </c>
    </row>
    <row r="422" spans="1:2" x14ac:dyDescent="0.7">
      <c r="A422" s="8">
        <v>32996</v>
      </c>
      <c r="B422" s="7" t="s">
        <v>22</v>
      </c>
    </row>
    <row r="423" spans="1:2" x14ac:dyDescent="0.7">
      <c r="A423" s="8">
        <v>32997</v>
      </c>
      <c r="B423" s="7" t="s">
        <v>31</v>
      </c>
    </row>
    <row r="424" spans="1:2" x14ac:dyDescent="0.7">
      <c r="A424" s="8">
        <v>32998</v>
      </c>
      <c r="B424" s="7" t="s">
        <v>20</v>
      </c>
    </row>
    <row r="425" spans="1:2" x14ac:dyDescent="0.7">
      <c r="A425" s="8">
        <v>33131</v>
      </c>
      <c r="B425" s="7" t="s">
        <v>15</v>
      </c>
    </row>
    <row r="426" spans="1:2" x14ac:dyDescent="0.7">
      <c r="A426" s="8">
        <v>33139</v>
      </c>
      <c r="B426" s="7" t="s">
        <v>14</v>
      </c>
    </row>
    <row r="427" spans="1:2" x14ac:dyDescent="0.7">
      <c r="A427" s="8">
        <v>33156</v>
      </c>
      <c r="B427" s="7" t="s">
        <v>33</v>
      </c>
    </row>
    <row r="428" spans="1:2" x14ac:dyDescent="0.7">
      <c r="A428" s="8">
        <v>33180</v>
      </c>
      <c r="B428" s="7" t="s">
        <v>13</v>
      </c>
    </row>
    <row r="429" spans="1:2" x14ac:dyDescent="0.7">
      <c r="A429" s="8">
        <v>33200</v>
      </c>
      <c r="B429" s="7" t="s">
        <v>12</v>
      </c>
    </row>
    <row r="430" spans="1:2" x14ac:dyDescent="0.7">
      <c r="A430" s="8">
        <v>33230</v>
      </c>
      <c r="B430" s="7" t="s">
        <v>25</v>
      </c>
    </row>
    <row r="431" spans="1:2" x14ac:dyDescent="0.7">
      <c r="A431" s="8">
        <v>33231</v>
      </c>
      <c r="B431" s="7" t="s">
        <v>19</v>
      </c>
    </row>
    <row r="432" spans="1:2" x14ac:dyDescent="0.7">
      <c r="A432" s="8">
        <v>33239</v>
      </c>
      <c r="B432" s="7" t="s">
        <v>28</v>
      </c>
    </row>
    <row r="433" spans="1:2" x14ac:dyDescent="0.7">
      <c r="A433" s="8">
        <v>33253</v>
      </c>
      <c r="B433" s="7" t="s">
        <v>27</v>
      </c>
    </row>
    <row r="434" spans="1:2" x14ac:dyDescent="0.7">
      <c r="A434" s="8">
        <v>33280</v>
      </c>
      <c r="B434" s="7" t="s">
        <v>26</v>
      </c>
    </row>
    <row r="435" spans="1:2" x14ac:dyDescent="0.7">
      <c r="A435" s="8">
        <v>33318</v>
      </c>
      <c r="B435" s="7" t="s">
        <v>24</v>
      </c>
    </row>
    <row r="436" spans="1:2" x14ac:dyDescent="0.7">
      <c r="A436" s="8">
        <v>33357</v>
      </c>
      <c r="B436" s="7" t="s">
        <v>21</v>
      </c>
    </row>
    <row r="437" spans="1:2" x14ac:dyDescent="0.7">
      <c r="A437" s="8">
        <v>33361</v>
      </c>
      <c r="B437" s="7" t="s">
        <v>22</v>
      </c>
    </row>
    <row r="438" spans="1:2" x14ac:dyDescent="0.7">
      <c r="A438" s="8">
        <v>33362</v>
      </c>
      <c r="B438" s="7" t="s">
        <v>31</v>
      </c>
    </row>
    <row r="439" spans="1:2" x14ac:dyDescent="0.7">
      <c r="A439" s="8">
        <v>33363</v>
      </c>
      <c r="B439" s="7" t="s">
        <v>20</v>
      </c>
    </row>
    <row r="440" spans="1:2" x14ac:dyDescent="0.7">
      <c r="A440" s="8">
        <v>33364</v>
      </c>
      <c r="B440" s="7" t="s">
        <v>19</v>
      </c>
    </row>
    <row r="441" spans="1:2" x14ac:dyDescent="0.7">
      <c r="A441" s="8">
        <v>33496</v>
      </c>
      <c r="B441" s="7" t="s">
        <v>15</v>
      </c>
    </row>
    <row r="442" spans="1:2" x14ac:dyDescent="0.7">
      <c r="A442" s="8">
        <v>33497</v>
      </c>
      <c r="B442" s="7" t="s">
        <v>19</v>
      </c>
    </row>
    <row r="443" spans="1:2" x14ac:dyDescent="0.7">
      <c r="A443" s="8">
        <v>33504</v>
      </c>
      <c r="B443" s="7" t="s">
        <v>14</v>
      </c>
    </row>
    <row r="444" spans="1:2" x14ac:dyDescent="0.7">
      <c r="A444" s="8">
        <v>33521</v>
      </c>
      <c r="B444" s="7" t="s">
        <v>33</v>
      </c>
    </row>
    <row r="445" spans="1:2" x14ac:dyDescent="0.7">
      <c r="A445" s="8">
        <v>33545</v>
      </c>
      <c r="B445" s="7" t="s">
        <v>13</v>
      </c>
    </row>
    <row r="446" spans="1:2" x14ac:dyDescent="0.7">
      <c r="A446" s="8">
        <v>33546</v>
      </c>
      <c r="B446" s="7" t="s">
        <v>19</v>
      </c>
    </row>
    <row r="447" spans="1:2" x14ac:dyDescent="0.7">
      <c r="A447" s="8">
        <v>33565</v>
      </c>
      <c r="B447" s="7" t="s">
        <v>12</v>
      </c>
    </row>
    <row r="448" spans="1:2" x14ac:dyDescent="0.7">
      <c r="A448" s="8">
        <v>33595</v>
      </c>
      <c r="B448" s="7" t="s">
        <v>25</v>
      </c>
    </row>
    <row r="449" spans="1:2" x14ac:dyDescent="0.7">
      <c r="A449" s="8">
        <v>33604</v>
      </c>
      <c r="B449" s="7" t="s">
        <v>28</v>
      </c>
    </row>
    <row r="450" spans="1:2" x14ac:dyDescent="0.7">
      <c r="A450" s="8">
        <v>33618</v>
      </c>
      <c r="B450" s="7" t="s">
        <v>27</v>
      </c>
    </row>
    <row r="451" spans="1:2" x14ac:dyDescent="0.7">
      <c r="A451" s="8">
        <v>33645</v>
      </c>
      <c r="B451" s="7" t="s">
        <v>26</v>
      </c>
    </row>
    <row r="452" spans="1:2" x14ac:dyDescent="0.7">
      <c r="A452" s="8">
        <v>33683</v>
      </c>
      <c r="B452" s="7" t="s">
        <v>24</v>
      </c>
    </row>
    <row r="453" spans="1:2" x14ac:dyDescent="0.7">
      <c r="A453" s="8">
        <v>33723</v>
      </c>
      <c r="B453" s="7" t="s">
        <v>21</v>
      </c>
    </row>
    <row r="454" spans="1:2" x14ac:dyDescent="0.7">
      <c r="A454" s="8">
        <v>33727</v>
      </c>
      <c r="B454" s="7" t="s">
        <v>22</v>
      </c>
    </row>
    <row r="455" spans="1:2" x14ac:dyDescent="0.7">
      <c r="A455" s="8">
        <v>33728</v>
      </c>
      <c r="B455" s="7" t="s">
        <v>19</v>
      </c>
    </row>
    <row r="456" spans="1:2" x14ac:dyDescent="0.7">
      <c r="A456" s="8">
        <v>33729</v>
      </c>
      <c r="B456" s="7" t="s">
        <v>20</v>
      </c>
    </row>
    <row r="457" spans="1:2" x14ac:dyDescent="0.7">
      <c r="A457" s="8">
        <v>33862</v>
      </c>
      <c r="B457" s="7" t="s">
        <v>15</v>
      </c>
    </row>
    <row r="458" spans="1:2" x14ac:dyDescent="0.7">
      <c r="A458" s="8">
        <v>33870</v>
      </c>
      <c r="B458" s="7" t="s">
        <v>14</v>
      </c>
    </row>
    <row r="459" spans="1:2" x14ac:dyDescent="0.7">
      <c r="A459" s="8">
        <v>33887</v>
      </c>
      <c r="B459" s="7" t="s">
        <v>33</v>
      </c>
    </row>
    <row r="460" spans="1:2" x14ac:dyDescent="0.7">
      <c r="A460" s="8">
        <v>33911</v>
      </c>
      <c r="B460" s="7" t="s">
        <v>13</v>
      </c>
    </row>
    <row r="461" spans="1:2" x14ac:dyDescent="0.7">
      <c r="A461" s="8">
        <v>33931</v>
      </c>
      <c r="B461" s="7" t="s">
        <v>12</v>
      </c>
    </row>
    <row r="462" spans="1:2" x14ac:dyDescent="0.7">
      <c r="A462" s="8">
        <v>33961</v>
      </c>
      <c r="B462" s="7" t="s">
        <v>25</v>
      </c>
    </row>
    <row r="463" spans="1:2" x14ac:dyDescent="0.7">
      <c r="A463" s="8">
        <v>33970</v>
      </c>
      <c r="B463" s="7" t="s">
        <v>28</v>
      </c>
    </row>
    <row r="464" spans="1:2" x14ac:dyDescent="0.7">
      <c r="A464" s="8">
        <v>33984</v>
      </c>
      <c r="B464" s="7" t="s">
        <v>27</v>
      </c>
    </row>
    <row r="465" spans="1:2" x14ac:dyDescent="0.7">
      <c r="A465" s="8">
        <v>34011</v>
      </c>
      <c r="B465" s="7" t="s">
        <v>26</v>
      </c>
    </row>
    <row r="466" spans="1:2" x14ac:dyDescent="0.7">
      <c r="A466" s="8">
        <v>34048</v>
      </c>
      <c r="B466" s="7" t="s">
        <v>24</v>
      </c>
    </row>
    <row r="467" spans="1:2" x14ac:dyDescent="0.7">
      <c r="A467" s="8">
        <v>34088</v>
      </c>
      <c r="B467" s="7" t="s">
        <v>21</v>
      </c>
    </row>
    <row r="468" spans="1:2" x14ac:dyDescent="0.7">
      <c r="A468" s="8">
        <v>34092</v>
      </c>
      <c r="B468" s="7" t="s">
        <v>22</v>
      </c>
    </row>
    <row r="469" spans="1:2" x14ac:dyDescent="0.7">
      <c r="A469" s="8">
        <v>34093</v>
      </c>
      <c r="B469" s="7" t="s">
        <v>31</v>
      </c>
    </row>
    <row r="470" spans="1:2" x14ac:dyDescent="0.7">
      <c r="A470" s="8">
        <v>34094</v>
      </c>
      <c r="B470" s="7" t="s">
        <v>20</v>
      </c>
    </row>
    <row r="471" spans="1:2" x14ac:dyDescent="0.7">
      <c r="A471" s="8">
        <v>34227</v>
      </c>
      <c r="B471" s="7" t="s">
        <v>15</v>
      </c>
    </row>
    <row r="472" spans="1:2" x14ac:dyDescent="0.7">
      <c r="A472" s="8">
        <v>34235</v>
      </c>
      <c r="B472" s="7" t="s">
        <v>14</v>
      </c>
    </row>
    <row r="473" spans="1:2" x14ac:dyDescent="0.7">
      <c r="A473" s="8">
        <v>34252</v>
      </c>
      <c r="B473" s="7" t="s">
        <v>33</v>
      </c>
    </row>
    <row r="474" spans="1:2" x14ac:dyDescent="0.7">
      <c r="A474" s="8">
        <v>34253</v>
      </c>
      <c r="B474" s="7" t="s">
        <v>19</v>
      </c>
    </row>
    <row r="475" spans="1:2" x14ac:dyDescent="0.7">
      <c r="A475" s="8">
        <v>34276</v>
      </c>
      <c r="B475" s="7" t="s">
        <v>13</v>
      </c>
    </row>
    <row r="476" spans="1:2" x14ac:dyDescent="0.7">
      <c r="A476" s="8">
        <v>34296</v>
      </c>
      <c r="B476" s="7" t="s">
        <v>12</v>
      </c>
    </row>
    <row r="477" spans="1:2" x14ac:dyDescent="0.7">
      <c r="A477" s="8">
        <v>34326</v>
      </c>
      <c r="B477" s="7" t="s">
        <v>25</v>
      </c>
    </row>
    <row r="478" spans="1:2" x14ac:dyDescent="0.7">
      <c r="A478" s="8">
        <v>34335</v>
      </c>
      <c r="B478" s="7" t="s">
        <v>28</v>
      </c>
    </row>
    <row r="479" spans="1:2" x14ac:dyDescent="0.7">
      <c r="A479" s="8">
        <v>34349</v>
      </c>
      <c r="B479" s="7" t="s">
        <v>27</v>
      </c>
    </row>
    <row r="480" spans="1:2" x14ac:dyDescent="0.7">
      <c r="A480" s="8">
        <v>34376</v>
      </c>
      <c r="B480" s="7" t="s">
        <v>26</v>
      </c>
    </row>
    <row r="481" spans="1:2" x14ac:dyDescent="0.7">
      <c r="A481" s="8">
        <v>34414</v>
      </c>
      <c r="B481" s="7" t="s">
        <v>24</v>
      </c>
    </row>
    <row r="482" spans="1:2" x14ac:dyDescent="0.7">
      <c r="A482" s="8">
        <v>34453</v>
      </c>
      <c r="B482" s="7" t="s">
        <v>21</v>
      </c>
    </row>
    <row r="483" spans="1:2" x14ac:dyDescent="0.7">
      <c r="A483" s="8">
        <v>34457</v>
      </c>
      <c r="B483" s="7" t="s">
        <v>22</v>
      </c>
    </row>
    <row r="484" spans="1:2" x14ac:dyDescent="0.7">
      <c r="A484" s="8">
        <v>34458</v>
      </c>
      <c r="B484" s="7" t="s">
        <v>31</v>
      </c>
    </row>
    <row r="485" spans="1:2" x14ac:dyDescent="0.7">
      <c r="A485" s="8">
        <v>34459</v>
      </c>
      <c r="B485" s="7" t="s">
        <v>20</v>
      </c>
    </row>
    <row r="486" spans="1:2" x14ac:dyDescent="0.7">
      <c r="A486" s="8">
        <v>34592</v>
      </c>
      <c r="B486" s="7" t="s">
        <v>15</v>
      </c>
    </row>
    <row r="487" spans="1:2" x14ac:dyDescent="0.7">
      <c r="A487" s="8">
        <v>34600</v>
      </c>
      <c r="B487" s="7" t="s">
        <v>14</v>
      </c>
    </row>
    <row r="488" spans="1:2" x14ac:dyDescent="0.7">
      <c r="A488" s="8">
        <v>34617</v>
      </c>
      <c r="B488" s="7" t="s">
        <v>33</v>
      </c>
    </row>
    <row r="489" spans="1:2" x14ac:dyDescent="0.7">
      <c r="A489" s="8">
        <v>34641</v>
      </c>
      <c r="B489" s="7" t="s">
        <v>13</v>
      </c>
    </row>
    <row r="490" spans="1:2" x14ac:dyDescent="0.7">
      <c r="A490" s="8">
        <v>34661</v>
      </c>
      <c r="B490" s="7" t="s">
        <v>12</v>
      </c>
    </row>
    <row r="491" spans="1:2" x14ac:dyDescent="0.7">
      <c r="A491" s="8">
        <v>34691</v>
      </c>
      <c r="B491" s="7" t="s">
        <v>25</v>
      </c>
    </row>
    <row r="492" spans="1:2" x14ac:dyDescent="0.7">
      <c r="A492" s="8">
        <v>34700</v>
      </c>
      <c r="B492" s="7" t="s">
        <v>28</v>
      </c>
    </row>
    <row r="493" spans="1:2" x14ac:dyDescent="0.7">
      <c r="A493" s="8">
        <v>34701</v>
      </c>
      <c r="B493" s="7" t="s">
        <v>19</v>
      </c>
    </row>
    <row r="494" spans="1:2" x14ac:dyDescent="0.7">
      <c r="A494" s="8">
        <v>34714</v>
      </c>
      <c r="B494" s="7" t="s">
        <v>27</v>
      </c>
    </row>
    <row r="495" spans="1:2" x14ac:dyDescent="0.7">
      <c r="A495" s="8">
        <v>34715</v>
      </c>
      <c r="B495" s="7" t="s">
        <v>19</v>
      </c>
    </row>
    <row r="496" spans="1:2" x14ac:dyDescent="0.7">
      <c r="A496" s="8">
        <v>34741</v>
      </c>
      <c r="B496" s="7" t="s">
        <v>26</v>
      </c>
    </row>
    <row r="497" spans="1:2" x14ac:dyDescent="0.7">
      <c r="A497" s="8">
        <v>34779</v>
      </c>
      <c r="B497" s="7" t="s">
        <v>24</v>
      </c>
    </row>
    <row r="498" spans="1:2" x14ac:dyDescent="0.7">
      <c r="A498" s="8">
        <v>34818</v>
      </c>
      <c r="B498" s="7" t="s">
        <v>21</v>
      </c>
    </row>
    <row r="499" spans="1:2" x14ac:dyDescent="0.7">
      <c r="A499" s="8">
        <v>34822</v>
      </c>
      <c r="B499" s="7" t="s">
        <v>22</v>
      </c>
    </row>
    <row r="500" spans="1:2" x14ac:dyDescent="0.7">
      <c r="A500" s="8">
        <v>34823</v>
      </c>
      <c r="B500" s="7" t="s">
        <v>31</v>
      </c>
    </row>
    <row r="501" spans="1:2" x14ac:dyDescent="0.7">
      <c r="A501" s="8">
        <v>34824</v>
      </c>
      <c r="B501" s="7" t="s">
        <v>20</v>
      </c>
    </row>
    <row r="502" spans="1:2" x14ac:dyDescent="0.7">
      <c r="A502" s="8">
        <v>34957</v>
      </c>
      <c r="B502" s="7" t="s">
        <v>15</v>
      </c>
    </row>
    <row r="503" spans="1:2" x14ac:dyDescent="0.7">
      <c r="A503" s="8">
        <v>34965</v>
      </c>
      <c r="B503" s="7" t="s">
        <v>14</v>
      </c>
    </row>
    <row r="504" spans="1:2" x14ac:dyDescent="0.7">
      <c r="A504" s="8">
        <v>34982</v>
      </c>
      <c r="B504" s="7" t="s">
        <v>33</v>
      </c>
    </row>
    <row r="505" spans="1:2" x14ac:dyDescent="0.7">
      <c r="A505" s="8">
        <v>35006</v>
      </c>
      <c r="B505" s="7" t="s">
        <v>13</v>
      </c>
    </row>
    <row r="506" spans="1:2" x14ac:dyDescent="0.7">
      <c r="A506" s="8">
        <v>35026</v>
      </c>
      <c r="B506" s="7" t="s">
        <v>12</v>
      </c>
    </row>
    <row r="507" spans="1:2" x14ac:dyDescent="0.7">
      <c r="A507" s="8">
        <v>35056</v>
      </c>
      <c r="B507" s="7" t="s">
        <v>25</v>
      </c>
    </row>
    <row r="508" spans="1:2" x14ac:dyDescent="0.7">
      <c r="A508" s="8">
        <v>35065</v>
      </c>
      <c r="B508" s="7" t="s">
        <v>28</v>
      </c>
    </row>
    <row r="509" spans="1:2" x14ac:dyDescent="0.7">
      <c r="A509" s="8">
        <v>35079</v>
      </c>
      <c r="B509" s="7" t="s">
        <v>27</v>
      </c>
    </row>
    <row r="510" spans="1:2" x14ac:dyDescent="0.7">
      <c r="A510" s="8">
        <v>35106</v>
      </c>
      <c r="B510" s="7" t="s">
        <v>26</v>
      </c>
    </row>
    <row r="511" spans="1:2" x14ac:dyDescent="0.7">
      <c r="A511" s="8">
        <v>35107</v>
      </c>
      <c r="B511" s="7" t="s">
        <v>19</v>
      </c>
    </row>
    <row r="512" spans="1:2" x14ac:dyDescent="0.7">
      <c r="A512" s="8">
        <v>35144</v>
      </c>
      <c r="B512" s="7" t="s">
        <v>24</v>
      </c>
    </row>
    <row r="513" spans="1:2" x14ac:dyDescent="0.7">
      <c r="A513" s="8">
        <v>35184</v>
      </c>
      <c r="B513" s="7" t="s">
        <v>21</v>
      </c>
    </row>
    <row r="514" spans="1:2" x14ac:dyDescent="0.7">
      <c r="A514" s="8">
        <v>35188</v>
      </c>
      <c r="B514" s="7" t="s">
        <v>22</v>
      </c>
    </row>
    <row r="515" spans="1:2" x14ac:dyDescent="0.7">
      <c r="A515" s="8">
        <v>35189</v>
      </c>
      <c r="B515" s="7" t="s">
        <v>31</v>
      </c>
    </row>
    <row r="516" spans="1:2" x14ac:dyDescent="0.7">
      <c r="A516" s="8">
        <v>35190</v>
      </c>
      <c r="B516" s="7" t="s">
        <v>20</v>
      </c>
    </row>
    <row r="517" spans="1:2" x14ac:dyDescent="0.7">
      <c r="A517" s="8">
        <v>35191</v>
      </c>
      <c r="B517" s="7" t="s">
        <v>19</v>
      </c>
    </row>
    <row r="518" spans="1:2" x14ac:dyDescent="0.7">
      <c r="A518" s="8">
        <v>35266</v>
      </c>
      <c r="B518" s="7" t="s">
        <v>18</v>
      </c>
    </row>
    <row r="519" spans="1:2" x14ac:dyDescent="0.7">
      <c r="A519" s="8">
        <v>35323</v>
      </c>
      <c r="B519" s="7" t="s">
        <v>15</v>
      </c>
    </row>
    <row r="520" spans="1:2" x14ac:dyDescent="0.7">
      <c r="A520" s="8">
        <v>35324</v>
      </c>
      <c r="B520" s="7" t="s">
        <v>19</v>
      </c>
    </row>
    <row r="521" spans="1:2" x14ac:dyDescent="0.7">
      <c r="A521" s="8">
        <v>35331</v>
      </c>
      <c r="B521" s="7" t="s">
        <v>14</v>
      </c>
    </row>
    <row r="522" spans="1:2" x14ac:dyDescent="0.7">
      <c r="A522" s="8">
        <v>35348</v>
      </c>
      <c r="B522" s="7" t="s">
        <v>33</v>
      </c>
    </row>
    <row r="523" spans="1:2" x14ac:dyDescent="0.7">
      <c r="A523" s="8">
        <v>35372</v>
      </c>
      <c r="B523" s="7" t="s">
        <v>13</v>
      </c>
    </row>
    <row r="524" spans="1:2" x14ac:dyDescent="0.7">
      <c r="A524" s="8">
        <v>35373</v>
      </c>
      <c r="B524" s="7" t="s">
        <v>19</v>
      </c>
    </row>
    <row r="525" spans="1:2" x14ac:dyDescent="0.7">
      <c r="A525" s="8">
        <v>35392</v>
      </c>
      <c r="B525" s="7" t="s">
        <v>12</v>
      </c>
    </row>
    <row r="526" spans="1:2" x14ac:dyDescent="0.7">
      <c r="A526" s="8">
        <v>35422</v>
      </c>
      <c r="B526" s="7" t="s">
        <v>25</v>
      </c>
    </row>
    <row r="527" spans="1:2" x14ac:dyDescent="0.7">
      <c r="A527" s="8">
        <v>35431</v>
      </c>
      <c r="B527" s="7" t="s">
        <v>28</v>
      </c>
    </row>
    <row r="528" spans="1:2" x14ac:dyDescent="0.7">
      <c r="A528" s="8">
        <v>35445</v>
      </c>
      <c r="B528" s="7" t="s">
        <v>27</v>
      </c>
    </row>
    <row r="529" spans="1:2" x14ac:dyDescent="0.7">
      <c r="A529" s="8">
        <v>35472</v>
      </c>
      <c r="B529" s="7" t="s">
        <v>26</v>
      </c>
    </row>
    <row r="530" spans="1:2" x14ac:dyDescent="0.7">
      <c r="A530" s="8">
        <v>35509</v>
      </c>
      <c r="B530" s="7" t="s">
        <v>24</v>
      </c>
    </row>
    <row r="531" spans="1:2" x14ac:dyDescent="0.7">
      <c r="A531" s="8">
        <v>35549</v>
      </c>
      <c r="B531" s="7" t="s">
        <v>21</v>
      </c>
    </row>
    <row r="532" spans="1:2" x14ac:dyDescent="0.7">
      <c r="A532" s="8">
        <v>35553</v>
      </c>
      <c r="B532" s="7" t="s">
        <v>22</v>
      </c>
    </row>
    <row r="533" spans="1:2" x14ac:dyDescent="0.7">
      <c r="A533" s="8">
        <v>35555</v>
      </c>
      <c r="B533" s="7" t="s">
        <v>20</v>
      </c>
    </row>
    <row r="534" spans="1:2" x14ac:dyDescent="0.7">
      <c r="A534" s="8">
        <v>35631</v>
      </c>
      <c r="B534" s="7" t="s">
        <v>18</v>
      </c>
    </row>
    <row r="535" spans="1:2" x14ac:dyDescent="0.7">
      <c r="A535" s="8">
        <v>35632</v>
      </c>
      <c r="B535" s="7" t="s">
        <v>19</v>
      </c>
    </row>
    <row r="536" spans="1:2" x14ac:dyDescent="0.7">
      <c r="A536" s="8">
        <v>35688</v>
      </c>
      <c r="B536" s="7" t="s">
        <v>15</v>
      </c>
    </row>
    <row r="537" spans="1:2" x14ac:dyDescent="0.7">
      <c r="A537" s="8">
        <v>35696</v>
      </c>
      <c r="B537" s="7" t="s">
        <v>14</v>
      </c>
    </row>
    <row r="538" spans="1:2" x14ac:dyDescent="0.7">
      <c r="A538" s="8">
        <v>35713</v>
      </c>
      <c r="B538" s="7" t="s">
        <v>33</v>
      </c>
    </row>
    <row r="539" spans="1:2" x14ac:dyDescent="0.7">
      <c r="A539" s="8">
        <v>35737</v>
      </c>
      <c r="B539" s="7" t="s">
        <v>13</v>
      </c>
    </row>
    <row r="540" spans="1:2" x14ac:dyDescent="0.7">
      <c r="A540" s="8">
        <v>35757</v>
      </c>
      <c r="B540" s="7" t="s">
        <v>12</v>
      </c>
    </row>
    <row r="541" spans="1:2" x14ac:dyDescent="0.7">
      <c r="A541" s="8">
        <v>35758</v>
      </c>
      <c r="B541" s="7" t="s">
        <v>19</v>
      </c>
    </row>
    <row r="542" spans="1:2" x14ac:dyDescent="0.7">
      <c r="A542" s="8">
        <v>35787</v>
      </c>
      <c r="B542" s="7" t="s">
        <v>25</v>
      </c>
    </row>
    <row r="543" spans="1:2" x14ac:dyDescent="0.7">
      <c r="A543" s="8">
        <v>35796</v>
      </c>
      <c r="B543" s="7" t="s">
        <v>28</v>
      </c>
    </row>
    <row r="544" spans="1:2" x14ac:dyDescent="0.7">
      <c r="A544" s="8">
        <v>35810</v>
      </c>
      <c r="B544" s="7" t="s">
        <v>27</v>
      </c>
    </row>
    <row r="545" spans="1:2" x14ac:dyDescent="0.7">
      <c r="A545" s="8">
        <v>35837</v>
      </c>
      <c r="B545" s="7" t="s">
        <v>26</v>
      </c>
    </row>
    <row r="546" spans="1:2" x14ac:dyDescent="0.7">
      <c r="A546" s="8">
        <v>35875</v>
      </c>
      <c r="B546" s="7" t="s">
        <v>24</v>
      </c>
    </row>
    <row r="547" spans="1:2" x14ac:dyDescent="0.7">
      <c r="A547" s="8">
        <v>35914</v>
      </c>
      <c r="B547" s="7" t="s">
        <v>21</v>
      </c>
    </row>
    <row r="548" spans="1:2" x14ac:dyDescent="0.7">
      <c r="A548" s="8">
        <v>35918</v>
      </c>
      <c r="B548" s="7" t="s">
        <v>22</v>
      </c>
    </row>
    <row r="549" spans="1:2" x14ac:dyDescent="0.7">
      <c r="A549" s="8">
        <v>35919</v>
      </c>
      <c r="B549" s="7" t="s">
        <v>19</v>
      </c>
    </row>
    <row r="550" spans="1:2" x14ac:dyDescent="0.7">
      <c r="A550" s="8">
        <v>35920</v>
      </c>
      <c r="B550" s="7" t="s">
        <v>20</v>
      </c>
    </row>
    <row r="551" spans="1:2" x14ac:dyDescent="0.7">
      <c r="A551" s="8">
        <v>35996</v>
      </c>
      <c r="B551" s="7" t="s">
        <v>18</v>
      </c>
    </row>
    <row r="552" spans="1:2" x14ac:dyDescent="0.7">
      <c r="A552" s="8">
        <v>36053</v>
      </c>
      <c r="B552" s="7" t="s">
        <v>15</v>
      </c>
    </row>
    <row r="553" spans="1:2" x14ac:dyDescent="0.7">
      <c r="A553" s="8">
        <v>36061</v>
      </c>
      <c r="B553" s="7" t="s">
        <v>14</v>
      </c>
    </row>
    <row r="554" spans="1:2" x14ac:dyDescent="0.7">
      <c r="A554" s="8">
        <v>36078</v>
      </c>
      <c r="B554" s="7" t="s">
        <v>33</v>
      </c>
    </row>
    <row r="555" spans="1:2" x14ac:dyDescent="0.7">
      <c r="A555" s="8">
        <v>36102</v>
      </c>
      <c r="B555" s="7" t="s">
        <v>13</v>
      </c>
    </row>
    <row r="556" spans="1:2" x14ac:dyDescent="0.7">
      <c r="A556" s="8">
        <v>36122</v>
      </c>
      <c r="B556" s="7" t="s">
        <v>12</v>
      </c>
    </row>
    <row r="557" spans="1:2" x14ac:dyDescent="0.7">
      <c r="A557" s="8">
        <v>36152</v>
      </c>
      <c r="B557" s="7" t="s">
        <v>25</v>
      </c>
    </row>
    <row r="558" spans="1:2" x14ac:dyDescent="0.7">
      <c r="A558" s="8">
        <v>36161</v>
      </c>
      <c r="B558" s="7" t="s">
        <v>28</v>
      </c>
    </row>
    <row r="559" spans="1:2" x14ac:dyDescent="0.7">
      <c r="A559" s="8">
        <v>36175</v>
      </c>
      <c r="B559" s="7" t="s">
        <v>27</v>
      </c>
    </row>
    <row r="560" spans="1:2" x14ac:dyDescent="0.7">
      <c r="A560" s="8">
        <v>36202</v>
      </c>
      <c r="B560" s="7" t="s">
        <v>26</v>
      </c>
    </row>
    <row r="561" spans="1:2" x14ac:dyDescent="0.7">
      <c r="A561" s="8">
        <v>36240</v>
      </c>
      <c r="B561" s="7" t="s">
        <v>24</v>
      </c>
    </row>
    <row r="562" spans="1:2" x14ac:dyDescent="0.7">
      <c r="A562" s="8">
        <v>36241</v>
      </c>
      <c r="B562" s="7" t="s">
        <v>19</v>
      </c>
    </row>
    <row r="563" spans="1:2" x14ac:dyDescent="0.7">
      <c r="A563" s="8">
        <v>36279</v>
      </c>
      <c r="B563" s="7" t="s">
        <v>21</v>
      </c>
    </row>
    <row r="564" spans="1:2" x14ac:dyDescent="0.7">
      <c r="A564" s="8">
        <v>36283</v>
      </c>
      <c r="B564" s="7" t="s">
        <v>22</v>
      </c>
    </row>
    <row r="565" spans="1:2" x14ac:dyDescent="0.7">
      <c r="A565" s="8">
        <v>36284</v>
      </c>
      <c r="B565" s="7" t="s">
        <v>31</v>
      </c>
    </row>
    <row r="566" spans="1:2" x14ac:dyDescent="0.7">
      <c r="A566" s="8">
        <v>36285</v>
      </c>
      <c r="B566" s="7" t="s">
        <v>20</v>
      </c>
    </row>
    <row r="567" spans="1:2" x14ac:dyDescent="0.7">
      <c r="A567" s="8">
        <v>36361</v>
      </c>
      <c r="B567" s="7" t="s">
        <v>18</v>
      </c>
    </row>
    <row r="568" spans="1:2" x14ac:dyDescent="0.7">
      <c r="A568" s="8">
        <v>36418</v>
      </c>
      <c r="B568" s="7" t="s">
        <v>15</v>
      </c>
    </row>
    <row r="569" spans="1:2" x14ac:dyDescent="0.7">
      <c r="A569" s="8">
        <v>36426</v>
      </c>
      <c r="B569" s="7" t="s">
        <v>14</v>
      </c>
    </row>
    <row r="570" spans="1:2" x14ac:dyDescent="0.7">
      <c r="A570" s="8">
        <v>36443</v>
      </c>
      <c r="B570" s="7" t="s">
        <v>33</v>
      </c>
    </row>
    <row r="571" spans="1:2" x14ac:dyDescent="0.7">
      <c r="A571" s="8">
        <v>36444</v>
      </c>
      <c r="B571" s="7" t="s">
        <v>19</v>
      </c>
    </row>
    <row r="572" spans="1:2" x14ac:dyDescent="0.7">
      <c r="A572" s="8">
        <v>36467</v>
      </c>
      <c r="B572" s="7" t="s">
        <v>13</v>
      </c>
    </row>
    <row r="573" spans="1:2" x14ac:dyDescent="0.7">
      <c r="A573" s="8">
        <v>36487</v>
      </c>
      <c r="B573" s="7" t="s">
        <v>12</v>
      </c>
    </row>
    <row r="574" spans="1:2" x14ac:dyDescent="0.7">
      <c r="A574" s="8">
        <v>36517</v>
      </c>
      <c r="B574" s="7" t="s">
        <v>25</v>
      </c>
    </row>
    <row r="575" spans="1:2" x14ac:dyDescent="0.7">
      <c r="A575" s="8">
        <v>36526</v>
      </c>
      <c r="B575" s="7" t="s">
        <v>28</v>
      </c>
    </row>
    <row r="576" spans="1:2" x14ac:dyDescent="0.7">
      <c r="A576" s="8">
        <v>36535</v>
      </c>
      <c r="B576" s="7" t="s">
        <v>27</v>
      </c>
    </row>
    <row r="577" spans="1:2" x14ac:dyDescent="0.7">
      <c r="A577" s="8">
        <v>36567</v>
      </c>
      <c r="B577" s="7" t="s">
        <v>26</v>
      </c>
    </row>
    <row r="578" spans="1:2" x14ac:dyDescent="0.7">
      <c r="A578" s="8">
        <v>36605</v>
      </c>
      <c r="B578" s="7" t="s">
        <v>24</v>
      </c>
    </row>
    <row r="579" spans="1:2" x14ac:dyDescent="0.7">
      <c r="A579" s="8">
        <v>36645</v>
      </c>
      <c r="B579" s="7" t="s">
        <v>21</v>
      </c>
    </row>
    <row r="580" spans="1:2" x14ac:dyDescent="0.7">
      <c r="A580" s="8">
        <v>36649</v>
      </c>
      <c r="B580" s="7" t="s">
        <v>22</v>
      </c>
    </row>
    <row r="581" spans="1:2" x14ac:dyDescent="0.7">
      <c r="A581" s="8">
        <v>36650</v>
      </c>
      <c r="B581" s="7" t="s">
        <v>31</v>
      </c>
    </row>
    <row r="582" spans="1:2" x14ac:dyDescent="0.7">
      <c r="A582" s="8">
        <v>36651</v>
      </c>
      <c r="B582" s="7" t="s">
        <v>20</v>
      </c>
    </row>
    <row r="583" spans="1:2" x14ac:dyDescent="0.7">
      <c r="A583" s="8">
        <v>36727</v>
      </c>
      <c r="B583" s="7" t="s">
        <v>18</v>
      </c>
    </row>
    <row r="584" spans="1:2" x14ac:dyDescent="0.7">
      <c r="A584" s="8">
        <v>36784</v>
      </c>
      <c r="B584" s="7" t="s">
        <v>15</v>
      </c>
    </row>
    <row r="585" spans="1:2" x14ac:dyDescent="0.7">
      <c r="A585" s="8">
        <v>36792</v>
      </c>
      <c r="B585" s="7" t="s">
        <v>14</v>
      </c>
    </row>
    <row r="586" spans="1:2" x14ac:dyDescent="0.7">
      <c r="A586" s="8">
        <v>36808</v>
      </c>
      <c r="B586" s="7" t="s">
        <v>33</v>
      </c>
    </row>
    <row r="587" spans="1:2" x14ac:dyDescent="0.7">
      <c r="A587" s="8">
        <v>36833</v>
      </c>
      <c r="B587" s="7" t="s">
        <v>13</v>
      </c>
    </row>
    <row r="588" spans="1:2" x14ac:dyDescent="0.7">
      <c r="A588" s="8">
        <v>36853</v>
      </c>
      <c r="B588" s="7" t="s">
        <v>12</v>
      </c>
    </row>
    <row r="589" spans="1:2" x14ac:dyDescent="0.7">
      <c r="A589" s="8">
        <v>36883</v>
      </c>
      <c r="B589" s="7" t="s">
        <v>25</v>
      </c>
    </row>
    <row r="590" spans="1:2" x14ac:dyDescent="0.7">
      <c r="A590" s="8">
        <v>36892</v>
      </c>
      <c r="B590" s="7" t="s">
        <v>28</v>
      </c>
    </row>
    <row r="591" spans="1:2" x14ac:dyDescent="0.7">
      <c r="A591" s="8">
        <v>36899</v>
      </c>
      <c r="B591" s="7" t="s">
        <v>27</v>
      </c>
    </row>
    <row r="592" spans="1:2" x14ac:dyDescent="0.7">
      <c r="A592" s="8">
        <v>36933</v>
      </c>
      <c r="B592" s="7" t="s">
        <v>26</v>
      </c>
    </row>
    <row r="593" spans="1:2" x14ac:dyDescent="0.7">
      <c r="A593" s="8">
        <v>36934</v>
      </c>
      <c r="B593" s="7" t="s">
        <v>19</v>
      </c>
    </row>
    <row r="594" spans="1:2" x14ac:dyDescent="0.7">
      <c r="A594" s="8">
        <v>36970</v>
      </c>
      <c r="B594" s="7" t="s">
        <v>24</v>
      </c>
    </row>
    <row r="595" spans="1:2" x14ac:dyDescent="0.7">
      <c r="A595" s="8">
        <v>37010</v>
      </c>
      <c r="B595" s="7" t="s">
        <v>21</v>
      </c>
    </row>
    <row r="596" spans="1:2" x14ac:dyDescent="0.7">
      <c r="A596" s="8">
        <v>37011</v>
      </c>
      <c r="B596" s="7" t="s">
        <v>19</v>
      </c>
    </row>
    <row r="597" spans="1:2" x14ac:dyDescent="0.7">
      <c r="A597" s="8">
        <v>37014</v>
      </c>
      <c r="B597" s="7" t="s">
        <v>22</v>
      </c>
    </row>
    <row r="598" spans="1:2" x14ac:dyDescent="0.7">
      <c r="A598" s="8">
        <v>37015</v>
      </c>
      <c r="B598" s="7" t="s">
        <v>31</v>
      </c>
    </row>
    <row r="599" spans="1:2" x14ac:dyDescent="0.7">
      <c r="A599" s="8">
        <v>37016</v>
      </c>
      <c r="B599" s="7" t="s">
        <v>20</v>
      </c>
    </row>
    <row r="600" spans="1:2" x14ac:dyDescent="0.7">
      <c r="A600" s="8">
        <v>37092</v>
      </c>
      <c r="B600" s="7" t="s">
        <v>18</v>
      </c>
    </row>
    <row r="601" spans="1:2" x14ac:dyDescent="0.7">
      <c r="A601" s="8">
        <v>37149</v>
      </c>
      <c r="B601" s="7" t="s">
        <v>15</v>
      </c>
    </row>
    <row r="602" spans="1:2" x14ac:dyDescent="0.7">
      <c r="A602" s="8">
        <v>37157</v>
      </c>
      <c r="B602" s="7" t="s">
        <v>14</v>
      </c>
    </row>
    <row r="603" spans="1:2" x14ac:dyDescent="0.7">
      <c r="A603" s="8">
        <v>37158</v>
      </c>
      <c r="B603" s="7" t="s">
        <v>19</v>
      </c>
    </row>
    <row r="604" spans="1:2" x14ac:dyDescent="0.7">
      <c r="A604" s="8">
        <v>37172</v>
      </c>
      <c r="B604" s="7" t="s">
        <v>33</v>
      </c>
    </row>
    <row r="605" spans="1:2" x14ac:dyDescent="0.7">
      <c r="A605" s="8">
        <v>37198</v>
      </c>
      <c r="B605" s="7" t="s">
        <v>13</v>
      </c>
    </row>
    <row r="606" spans="1:2" x14ac:dyDescent="0.7">
      <c r="A606" s="8">
        <v>37218</v>
      </c>
      <c r="B606" s="7" t="s">
        <v>12</v>
      </c>
    </row>
    <row r="607" spans="1:2" x14ac:dyDescent="0.7">
      <c r="A607" s="8">
        <v>37248</v>
      </c>
      <c r="B607" s="7" t="s">
        <v>25</v>
      </c>
    </row>
    <row r="608" spans="1:2" x14ac:dyDescent="0.7">
      <c r="A608" s="8">
        <v>37249</v>
      </c>
      <c r="B608" s="7" t="s">
        <v>19</v>
      </c>
    </row>
    <row r="609" spans="1:2" x14ac:dyDescent="0.7">
      <c r="A609" s="8">
        <v>37257</v>
      </c>
      <c r="B609" s="7" t="s">
        <v>28</v>
      </c>
    </row>
    <row r="610" spans="1:2" x14ac:dyDescent="0.7">
      <c r="A610" s="8">
        <v>37270</v>
      </c>
      <c r="B610" s="7" t="s">
        <v>27</v>
      </c>
    </row>
    <row r="611" spans="1:2" x14ac:dyDescent="0.7">
      <c r="A611" s="8">
        <v>37298</v>
      </c>
      <c r="B611" s="7" t="s">
        <v>26</v>
      </c>
    </row>
    <row r="612" spans="1:2" x14ac:dyDescent="0.7">
      <c r="A612" s="8">
        <v>37336</v>
      </c>
      <c r="B612" s="7" t="s">
        <v>24</v>
      </c>
    </row>
    <row r="613" spans="1:2" x14ac:dyDescent="0.7">
      <c r="A613" s="8">
        <v>37375</v>
      </c>
      <c r="B613" s="7" t="s">
        <v>21</v>
      </c>
    </row>
    <row r="614" spans="1:2" x14ac:dyDescent="0.7">
      <c r="A614" s="8">
        <v>37379</v>
      </c>
      <c r="B614" s="7" t="s">
        <v>22</v>
      </c>
    </row>
    <row r="615" spans="1:2" x14ac:dyDescent="0.7">
      <c r="A615" s="8">
        <v>37380</v>
      </c>
      <c r="B615" s="7" t="s">
        <v>31</v>
      </c>
    </row>
    <row r="616" spans="1:2" x14ac:dyDescent="0.7">
      <c r="A616" s="8">
        <v>37381</v>
      </c>
      <c r="B616" s="7" t="s">
        <v>20</v>
      </c>
    </row>
    <row r="617" spans="1:2" x14ac:dyDescent="0.7">
      <c r="A617" s="8">
        <v>37382</v>
      </c>
      <c r="B617" s="7" t="s">
        <v>19</v>
      </c>
    </row>
    <row r="618" spans="1:2" x14ac:dyDescent="0.7">
      <c r="A618" s="8">
        <v>37457</v>
      </c>
      <c r="B618" s="7" t="s">
        <v>18</v>
      </c>
    </row>
    <row r="619" spans="1:2" x14ac:dyDescent="0.7">
      <c r="A619" s="8">
        <v>37514</v>
      </c>
      <c r="B619" s="7" t="s">
        <v>15</v>
      </c>
    </row>
    <row r="620" spans="1:2" x14ac:dyDescent="0.7">
      <c r="A620" s="8">
        <v>37515</v>
      </c>
      <c r="B620" s="7" t="s">
        <v>19</v>
      </c>
    </row>
    <row r="621" spans="1:2" x14ac:dyDescent="0.7">
      <c r="A621" s="8">
        <v>37522</v>
      </c>
      <c r="B621" s="7" t="s">
        <v>14</v>
      </c>
    </row>
    <row r="622" spans="1:2" x14ac:dyDescent="0.7">
      <c r="A622" s="8">
        <v>37543</v>
      </c>
      <c r="B622" s="7" t="s">
        <v>33</v>
      </c>
    </row>
    <row r="623" spans="1:2" x14ac:dyDescent="0.7">
      <c r="A623" s="8">
        <v>37563</v>
      </c>
      <c r="B623" s="7" t="s">
        <v>13</v>
      </c>
    </row>
    <row r="624" spans="1:2" x14ac:dyDescent="0.7">
      <c r="A624" s="8">
        <v>37564</v>
      </c>
      <c r="B624" s="7" t="s">
        <v>19</v>
      </c>
    </row>
    <row r="625" spans="1:2" x14ac:dyDescent="0.7">
      <c r="A625" s="8">
        <v>37583</v>
      </c>
      <c r="B625" s="7" t="s">
        <v>12</v>
      </c>
    </row>
    <row r="626" spans="1:2" x14ac:dyDescent="0.7">
      <c r="A626" s="8">
        <v>37613</v>
      </c>
      <c r="B626" s="7" t="s">
        <v>25</v>
      </c>
    </row>
    <row r="627" spans="1:2" x14ac:dyDescent="0.7">
      <c r="A627" s="8">
        <v>37622</v>
      </c>
      <c r="B627" s="7" t="s">
        <v>28</v>
      </c>
    </row>
    <row r="628" spans="1:2" x14ac:dyDescent="0.7">
      <c r="A628" s="8">
        <v>37634</v>
      </c>
      <c r="B628" s="7" t="s">
        <v>27</v>
      </c>
    </row>
    <row r="629" spans="1:2" x14ac:dyDescent="0.7">
      <c r="A629" s="8">
        <v>37663</v>
      </c>
      <c r="B629" s="7" t="s">
        <v>26</v>
      </c>
    </row>
    <row r="630" spans="1:2" x14ac:dyDescent="0.7">
      <c r="A630" s="8">
        <v>37701</v>
      </c>
      <c r="B630" s="7" t="s">
        <v>24</v>
      </c>
    </row>
    <row r="631" spans="1:2" x14ac:dyDescent="0.7">
      <c r="A631" s="8">
        <v>37740</v>
      </c>
      <c r="B631" s="7" t="s">
        <v>21</v>
      </c>
    </row>
    <row r="632" spans="1:2" x14ac:dyDescent="0.7">
      <c r="A632" s="8">
        <v>37744</v>
      </c>
      <c r="B632" s="7" t="s">
        <v>22</v>
      </c>
    </row>
    <row r="633" spans="1:2" x14ac:dyDescent="0.7">
      <c r="A633" s="8">
        <v>37746</v>
      </c>
      <c r="B633" s="7" t="s">
        <v>20</v>
      </c>
    </row>
    <row r="634" spans="1:2" x14ac:dyDescent="0.7">
      <c r="A634" s="8">
        <v>37823</v>
      </c>
      <c r="B634" s="7" t="s">
        <v>18</v>
      </c>
    </row>
    <row r="635" spans="1:2" x14ac:dyDescent="0.7">
      <c r="A635" s="8">
        <v>37879</v>
      </c>
      <c r="B635" s="7" t="s">
        <v>15</v>
      </c>
    </row>
    <row r="636" spans="1:2" x14ac:dyDescent="0.7">
      <c r="A636" s="8">
        <v>37887</v>
      </c>
      <c r="B636" s="7" t="s">
        <v>14</v>
      </c>
    </row>
    <row r="637" spans="1:2" x14ac:dyDescent="0.7">
      <c r="A637" s="8">
        <v>37907</v>
      </c>
      <c r="B637" s="7" t="s">
        <v>33</v>
      </c>
    </row>
    <row r="638" spans="1:2" x14ac:dyDescent="0.7">
      <c r="A638" s="8">
        <v>37928</v>
      </c>
      <c r="B638" s="7" t="s">
        <v>13</v>
      </c>
    </row>
    <row r="639" spans="1:2" x14ac:dyDescent="0.7">
      <c r="A639" s="8">
        <v>37948</v>
      </c>
      <c r="B639" s="7" t="s">
        <v>12</v>
      </c>
    </row>
    <row r="640" spans="1:2" x14ac:dyDescent="0.7">
      <c r="A640" s="8">
        <v>37949</v>
      </c>
      <c r="B640" s="7" t="s">
        <v>19</v>
      </c>
    </row>
    <row r="641" spans="1:2" x14ac:dyDescent="0.7">
      <c r="A641" s="8">
        <v>37978</v>
      </c>
      <c r="B641" s="7" t="s">
        <v>25</v>
      </c>
    </row>
    <row r="642" spans="1:2" x14ac:dyDescent="0.7">
      <c r="A642" s="8">
        <v>37987</v>
      </c>
      <c r="B642" s="7" t="s">
        <v>28</v>
      </c>
    </row>
    <row r="643" spans="1:2" x14ac:dyDescent="0.7">
      <c r="A643" s="8">
        <v>37998</v>
      </c>
      <c r="B643" s="7" t="s">
        <v>27</v>
      </c>
    </row>
    <row r="644" spans="1:2" x14ac:dyDescent="0.7">
      <c r="A644" s="8">
        <v>38028</v>
      </c>
      <c r="B644" s="7" t="s">
        <v>26</v>
      </c>
    </row>
    <row r="645" spans="1:2" x14ac:dyDescent="0.7">
      <c r="A645" s="8">
        <v>38066</v>
      </c>
      <c r="B645" s="7" t="s">
        <v>24</v>
      </c>
    </row>
    <row r="646" spans="1:2" x14ac:dyDescent="0.7">
      <c r="A646" s="8">
        <v>38106</v>
      </c>
      <c r="B646" s="7" t="s">
        <v>21</v>
      </c>
    </row>
    <row r="647" spans="1:2" x14ac:dyDescent="0.7">
      <c r="A647" s="8">
        <v>38110</v>
      </c>
      <c r="B647" s="7" t="s">
        <v>22</v>
      </c>
    </row>
    <row r="648" spans="1:2" x14ac:dyDescent="0.7">
      <c r="A648" s="8">
        <v>38111</v>
      </c>
      <c r="B648" s="7" t="s">
        <v>31</v>
      </c>
    </row>
    <row r="649" spans="1:2" x14ac:dyDescent="0.7">
      <c r="A649" s="8">
        <v>38112</v>
      </c>
      <c r="B649" s="7" t="s">
        <v>20</v>
      </c>
    </row>
    <row r="650" spans="1:2" x14ac:dyDescent="0.7">
      <c r="A650" s="8">
        <v>38187</v>
      </c>
      <c r="B650" s="7" t="s">
        <v>18</v>
      </c>
    </row>
    <row r="651" spans="1:2" x14ac:dyDescent="0.7">
      <c r="A651" s="8">
        <v>38250</v>
      </c>
      <c r="B651" s="7" t="s">
        <v>15</v>
      </c>
    </row>
    <row r="652" spans="1:2" x14ac:dyDescent="0.7">
      <c r="A652" s="8">
        <v>38253</v>
      </c>
      <c r="B652" s="7" t="s">
        <v>14</v>
      </c>
    </row>
    <row r="653" spans="1:2" x14ac:dyDescent="0.7">
      <c r="A653" s="8">
        <v>38271</v>
      </c>
      <c r="B653" s="7" t="s">
        <v>33</v>
      </c>
    </row>
    <row r="654" spans="1:2" x14ac:dyDescent="0.7">
      <c r="A654" s="8">
        <v>38294</v>
      </c>
      <c r="B654" s="7" t="s">
        <v>13</v>
      </c>
    </row>
    <row r="655" spans="1:2" x14ac:dyDescent="0.7">
      <c r="A655" s="8">
        <v>38314</v>
      </c>
      <c r="B655" s="7" t="s">
        <v>12</v>
      </c>
    </row>
    <row r="656" spans="1:2" x14ac:dyDescent="0.7">
      <c r="A656" s="8">
        <v>38344</v>
      </c>
      <c r="B656" s="7" t="s">
        <v>25</v>
      </c>
    </row>
    <row r="657" spans="1:2" x14ac:dyDescent="0.7">
      <c r="A657" s="8">
        <v>38353</v>
      </c>
      <c r="B657" s="7" t="s">
        <v>28</v>
      </c>
    </row>
    <row r="658" spans="1:2" x14ac:dyDescent="0.7">
      <c r="A658" s="8">
        <v>38362</v>
      </c>
      <c r="B658" s="7" t="s">
        <v>27</v>
      </c>
    </row>
    <row r="659" spans="1:2" x14ac:dyDescent="0.7">
      <c r="A659" s="8">
        <v>38394</v>
      </c>
      <c r="B659" s="7" t="s">
        <v>26</v>
      </c>
    </row>
    <row r="660" spans="1:2" x14ac:dyDescent="0.7">
      <c r="A660" s="8">
        <v>38431</v>
      </c>
      <c r="B660" s="7" t="s">
        <v>24</v>
      </c>
    </row>
    <row r="661" spans="1:2" x14ac:dyDescent="0.7">
      <c r="A661" s="8">
        <v>38432</v>
      </c>
      <c r="B661" s="7" t="s">
        <v>19</v>
      </c>
    </row>
    <row r="662" spans="1:2" x14ac:dyDescent="0.7">
      <c r="A662" s="8">
        <v>38471</v>
      </c>
      <c r="B662" s="7" t="s">
        <v>21</v>
      </c>
    </row>
    <row r="663" spans="1:2" x14ac:dyDescent="0.7">
      <c r="A663" s="8">
        <v>38475</v>
      </c>
      <c r="B663" s="7" t="s">
        <v>22</v>
      </c>
    </row>
    <row r="664" spans="1:2" x14ac:dyDescent="0.7">
      <c r="A664" s="8">
        <v>38476</v>
      </c>
      <c r="B664" s="7" t="s">
        <v>31</v>
      </c>
    </row>
    <row r="665" spans="1:2" x14ac:dyDescent="0.7">
      <c r="A665" s="8">
        <v>38477</v>
      </c>
      <c r="B665" s="7" t="s">
        <v>20</v>
      </c>
    </row>
    <row r="666" spans="1:2" x14ac:dyDescent="0.7">
      <c r="A666" s="8">
        <v>38551</v>
      </c>
      <c r="B666" s="7" t="s">
        <v>18</v>
      </c>
    </row>
    <row r="667" spans="1:2" x14ac:dyDescent="0.7">
      <c r="A667" s="8">
        <v>38614</v>
      </c>
      <c r="B667" s="7" t="s">
        <v>15</v>
      </c>
    </row>
    <row r="668" spans="1:2" x14ac:dyDescent="0.7">
      <c r="A668" s="8">
        <v>38618</v>
      </c>
      <c r="B668" s="7" t="s">
        <v>14</v>
      </c>
    </row>
    <row r="669" spans="1:2" x14ac:dyDescent="0.7">
      <c r="A669" s="8">
        <v>38635</v>
      </c>
      <c r="B669" s="7" t="s">
        <v>33</v>
      </c>
    </row>
    <row r="670" spans="1:2" x14ac:dyDescent="0.7">
      <c r="A670" s="8">
        <v>38659</v>
      </c>
      <c r="B670" s="7" t="s">
        <v>13</v>
      </c>
    </row>
    <row r="671" spans="1:2" x14ac:dyDescent="0.7">
      <c r="A671" s="8">
        <v>38679</v>
      </c>
      <c r="B671" s="7" t="s">
        <v>12</v>
      </c>
    </row>
    <row r="672" spans="1:2" x14ac:dyDescent="0.7">
      <c r="A672" s="8">
        <v>38709</v>
      </c>
      <c r="B672" s="7" t="s">
        <v>25</v>
      </c>
    </row>
    <row r="673" spans="1:2" x14ac:dyDescent="0.7">
      <c r="A673" s="8">
        <v>38718</v>
      </c>
      <c r="B673" s="7" t="s">
        <v>28</v>
      </c>
    </row>
    <row r="674" spans="1:2" x14ac:dyDescent="0.7">
      <c r="A674" s="8">
        <v>38719</v>
      </c>
      <c r="B674" s="7" t="s">
        <v>19</v>
      </c>
    </row>
    <row r="675" spans="1:2" x14ac:dyDescent="0.7">
      <c r="A675" s="8">
        <v>38726</v>
      </c>
      <c r="B675" s="7" t="s">
        <v>27</v>
      </c>
    </row>
    <row r="676" spans="1:2" x14ac:dyDescent="0.7">
      <c r="A676" s="8">
        <v>38759</v>
      </c>
      <c r="B676" s="7" t="s">
        <v>26</v>
      </c>
    </row>
    <row r="677" spans="1:2" x14ac:dyDescent="0.7">
      <c r="A677" s="8">
        <v>38797</v>
      </c>
      <c r="B677" s="7" t="s">
        <v>24</v>
      </c>
    </row>
    <row r="678" spans="1:2" x14ac:dyDescent="0.7">
      <c r="A678" s="8">
        <v>38836</v>
      </c>
      <c r="B678" s="7" t="s">
        <v>21</v>
      </c>
    </row>
    <row r="679" spans="1:2" x14ac:dyDescent="0.7">
      <c r="A679" s="8">
        <v>38840</v>
      </c>
      <c r="B679" s="7" t="s">
        <v>22</v>
      </c>
    </row>
    <row r="680" spans="1:2" x14ac:dyDescent="0.7">
      <c r="A680" s="8">
        <v>38841</v>
      </c>
      <c r="B680" s="7" t="s">
        <v>31</v>
      </c>
    </row>
    <row r="681" spans="1:2" x14ac:dyDescent="0.7">
      <c r="A681" s="8">
        <v>38842</v>
      </c>
      <c r="B681" s="7" t="s">
        <v>20</v>
      </c>
    </row>
    <row r="682" spans="1:2" x14ac:dyDescent="0.7">
      <c r="A682" s="8">
        <v>38915</v>
      </c>
      <c r="B682" s="7" t="s">
        <v>18</v>
      </c>
    </row>
    <row r="683" spans="1:2" x14ac:dyDescent="0.7">
      <c r="A683" s="8">
        <v>38978</v>
      </c>
      <c r="B683" s="7" t="s">
        <v>15</v>
      </c>
    </row>
    <row r="684" spans="1:2" x14ac:dyDescent="0.7">
      <c r="A684" s="8">
        <v>38983</v>
      </c>
      <c r="B684" s="7" t="s">
        <v>14</v>
      </c>
    </row>
    <row r="685" spans="1:2" x14ac:dyDescent="0.7">
      <c r="A685" s="8">
        <v>38999</v>
      </c>
      <c r="B685" s="7" t="s">
        <v>33</v>
      </c>
    </row>
    <row r="686" spans="1:2" x14ac:dyDescent="0.7">
      <c r="A686" s="8">
        <v>39024</v>
      </c>
      <c r="B686" s="7" t="s">
        <v>13</v>
      </c>
    </row>
    <row r="687" spans="1:2" x14ac:dyDescent="0.7">
      <c r="A687" s="8">
        <v>39044</v>
      </c>
      <c r="B687" s="7" t="s">
        <v>12</v>
      </c>
    </row>
    <row r="688" spans="1:2" x14ac:dyDescent="0.7">
      <c r="A688" s="8">
        <v>39074</v>
      </c>
      <c r="B688" s="7" t="s">
        <v>25</v>
      </c>
    </row>
    <row r="689" spans="1:2" x14ac:dyDescent="0.7">
      <c r="A689" s="8">
        <v>39083</v>
      </c>
      <c r="B689" s="7" t="s">
        <v>28</v>
      </c>
    </row>
    <row r="690" spans="1:2" x14ac:dyDescent="0.7">
      <c r="A690" s="8">
        <v>39090</v>
      </c>
      <c r="B690" s="7" t="s">
        <v>27</v>
      </c>
    </row>
    <row r="691" spans="1:2" x14ac:dyDescent="0.7">
      <c r="A691" s="8">
        <v>39124</v>
      </c>
      <c r="B691" s="7" t="s">
        <v>26</v>
      </c>
    </row>
    <row r="692" spans="1:2" x14ac:dyDescent="0.7">
      <c r="A692" s="8">
        <v>39162</v>
      </c>
      <c r="B692" s="7" t="s">
        <v>24</v>
      </c>
    </row>
    <row r="693" spans="1:2" x14ac:dyDescent="0.7">
      <c r="A693" s="8">
        <v>39201</v>
      </c>
      <c r="B693" s="7" t="s">
        <v>23</v>
      </c>
    </row>
    <row r="694" spans="1:2" x14ac:dyDescent="0.7">
      <c r="A694" s="8">
        <v>39205</v>
      </c>
      <c r="B694" s="7" t="s">
        <v>22</v>
      </c>
    </row>
    <row r="695" spans="1:2" x14ac:dyDescent="0.7">
      <c r="A695" s="8">
        <v>39206</v>
      </c>
      <c r="B695" s="7" t="s">
        <v>21</v>
      </c>
    </row>
    <row r="696" spans="1:2" x14ac:dyDescent="0.7">
      <c r="A696" s="8">
        <v>39207</v>
      </c>
      <c r="B696" s="7" t="s">
        <v>20</v>
      </c>
    </row>
    <row r="697" spans="1:2" x14ac:dyDescent="0.7">
      <c r="A697" s="8">
        <v>39279</v>
      </c>
      <c r="B697" s="7" t="s">
        <v>18</v>
      </c>
    </row>
    <row r="698" spans="1:2" x14ac:dyDescent="0.7">
      <c r="A698" s="8">
        <v>39342</v>
      </c>
      <c r="B698" s="7" t="s">
        <v>15</v>
      </c>
    </row>
    <row r="699" spans="1:2" x14ac:dyDescent="0.7">
      <c r="A699" s="8">
        <v>39348</v>
      </c>
      <c r="B699" s="7" t="s">
        <v>14</v>
      </c>
    </row>
    <row r="700" spans="1:2" x14ac:dyDescent="0.7">
      <c r="A700" s="8">
        <v>39363</v>
      </c>
      <c r="B700" s="7" t="s">
        <v>33</v>
      </c>
    </row>
    <row r="701" spans="1:2" x14ac:dyDescent="0.7">
      <c r="A701" s="8">
        <v>39389</v>
      </c>
      <c r="B701" s="7" t="s">
        <v>13</v>
      </c>
    </row>
    <row r="702" spans="1:2" x14ac:dyDescent="0.7">
      <c r="A702" s="8">
        <v>39409</v>
      </c>
      <c r="B702" s="7" t="s">
        <v>12</v>
      </c>
    </row>
    <row r="703" spans="1:2" x14ac:dyDescent="0.7">
      <c r="A703" s="8">
        <v>39439</v>
      </c>
      <c r="B703" s="7" t="s">
        <v>25</v>
      </c>
    </row>
    <row r="704" spans="1:2" x14ac:dyDescent="0.7">
      <c r="A704" s="8">
        <v>39448</v>
      </c>
      <c r="B704" s="7" t="s">
        <v>28</v>
      </c>
    </row>
    <row r="705" spans="1:2" x14ac:dyDescent="0.7">
      <c r="A705" s="8">
        <v>39461</v>
      </c>
      <c r="B705" s="7" t="s">
        <v>27</v>
      </c>
    </row>
    <row r="706" spans="1:2" x14ac:dyDescent="0.7">
      <c r="A706" s="8">
        <v>39489</v>
      </c>
      <c r="B706" s="7" t="s">
        <v>26</v>
      </c>
    </row>
    <row r="707" spans="1:2" x14ac:dyDescent="0.7">
      <c r="A707" s="8">
        <v>39527</v>
      </c>
      <c r="B707" s="7" t="s">
        <v>24</v>
      </c>
    </row>
    <row r="708" spans="1:2" x14ac:dyDescent="0.7">
      <c r="A708" s="8">
        <v>39567</v>
      </c>
      <c r="B708" s="7" t="s">
        <v>23</v>
      </c>
    </row>
    <row r="709" spans="1:2" x14ac:dyDescent="0.7">
      <c r="A709" s="8">
        <v>39571</v>
      </c>
      <c r="B709" s="7" t="s">
        <v>22</v>
      </c>
    </row>
    <row r="710" spans="1:2" x14ac:dyDescent="0.7">
      <c r="A710" s="8">
        <v>39572</v>
      </c>
      <c r="B710" s="7" t="s">
        <v>21</v>
      </c>
    </row>
    <row r="711" spans="1:2" x14ac:dyDescent="0.7">
      <c r="A711" s="8">
        <v>39573</v>
      </c>
      <c r="B711" s="7" t="s">
        <v>20</v>
      </c>
    </row>
    <row r="712" spans="1:2" x14ac:dyDescent="0.7">
      <c r="A712" s="8">
        <v>39574</v>
      </c>
      <c r="B712" s="7" t="s">
        <v>19</v>
      </c>
    </row>
    <row r="713" spans="1:2" x14ac:dyDescent="0.7">
      <c r="A713" s="8">
        <v>39650</v>
      </c>
      <c r="B713" s="7" t="s">
        <v>18</v>
      </c>
    </row>
    <row r="714" spans="1:2" x14ac:dyDescent="0.7">
      <c r="A714" s="8">
        <v>39706</v>
      </c>
      <c r="B714" s="7" t="s">
        <v>15</v>
      </c>
    </row>
    <row r="715" spans="1:2" x14ac:dyDescent="0.7">
      <c r="A715" s="8">
        <v>39714</v>
      </c>
      <c r="B715" s="7" t="s">
        <v>14</v>
      </c>
    </row>
    <row r="716" spans="1:2" x14ac:dyDescent="0.7">
      <c r="A716" s="8">
        <v>39734</v>
      </c>
      <c r="B716" s="7" t="s">
        <v>33</v>
      </c>
    </row>
    <row r="717" spans="1:2" x14ac:dyDescent="0.7">
      <c r="A717" s="8">
        <v>39755</v>
      </c>
      <c r="B717" s="7" t="s">
        <v>13</v>
      </c>
    </row>
    <row r="718" spans="1:2" x14ac:dyDescent="0.7">
      <c r="A718" s="8">
        <v>39775</v>
      </c>
      <c r="B718" s="7" t="s">
        <v>12</v>
      </c>
    </row>
    <row r="719" spans="1:2" x14ac:dyDescent="0.7">
      <c r="A719" s="8">
        <v>39776</v>
      </c>
      <c r="B719" s="7" t="s">
        <v>19</v>
      </c>
    </row>
    <row r="720" spans="1:2" x14ac:dyDescent="0.7">
      <c r="A720" s="8">
        <v>39805</v>
      </c>
      <c r="B720" s="7" t="s">
        <v>25</v>
      </c>
    </row>
    <row r="721" spans="1:2" x14ac:dyDescent="0.7">
      <c r="A721" s="8">
        <v>39814</v>
      </c>
      <c r="B721" s="7" t="s">
        <v>28</v>
      </c>
    </row>
    <row r="722" spans="1:2" x14ac:dyDescent="0.7">
      <c r="A722" s="8">
        <v>39825</v>
      </c>
      <c r="B722" s="7" t="s">
        <v>27</v>
      </c>
    </row>
    <row r="723" spans="1:2" x14ac:dyDescent="0.7">
      <c r="A723" s="8">
        <v>39855</v>
      </c>
      <c r="B723" s="7" t="s">
        <v>26</v>
      </c>
    </row>
    <row r="724" spans="1:2" x14ac:dyDescent="0.7">
      <c r="A724" s="8">
        <v>39892</v>
      </c>
      <c r="B724" s="7" t="s">
        <v>24</v>
      </c>
    </row>
    <row r="725" spans="1:2" x14ac:dyDescent="0.7">
      <c r="A725" s="8">
        <v>39932</v>
      </c>
      <c r="B725" s="7" t="s">
        <v>23</v>
      </c>
    </row>
    <row r="726" spans="1:2" x14ac:dyDescent="0.7">
      <c r="A726" s="8">
        <v>39936</v>
      </c>
      <c r="B726" s="7" t="s">
        <v>22</v>
      </c>
    </row>
    <row r="727" spans="1:2" x14ac:dyDescent="0.7">
      <c r="A727" s="8">
        <v>39937</v>
      </c>
      <c r="B727" s="7" t="s">
        <v>21</v>
      </c>
    </row>
    <row r="728" spans="1:2" x14ac:dyDescent="0.7">
      <c r="A728" s="8">
        <v>39938</v>
      </c>
      <c r="B728" s="7" t="s">
        <v>20</v>
      </c>
    </row>
    <row r="729" spans="1:2" x14ac:dyDescent="0.7">
      <c r="A729" s="8">
        <v>39939</v>
      </c>
      <c r="B729" s="7" t="s">
        <v>19</v>
      </c>
    </row>
    <row r="730" spans="1:2" x14ac:dyDescent="0.7">
      <c r="A730" s="8">
        <v>40014</v>
      </c>
      <c r="B730" s="7" t="s">
        <v>18</v>
      </c>
    </row>
    <row r="731" spans="1:2" x14ac:dyDescent="0.7">
      <c r="A731" s="8">
        <v>40077</v>
      </c>
      <c r="B731" s="7" t="s">
        <v>15</v>
      </c>
    </row>
    <row r="732" spans="1:2" x14ac:dyDescent="0.7">
      <c r="A732" s="8">
        <v>40078</v>
      </c>
      <c r="B732" s="7" t="s">
        <v>31</v>
      </c>
    </row>
    <row r="733" spans="1:2" x14ac:dyDescent="0.7">
      <c r="A733" s="8">
        <v>40079</v>
      </c>
      <c r="B733" s="7" t="s">
        <v>14</v>
      </c>
    </row>
    <row r="734" spans="1:2" x14ac:dyDescent="0.7">
      <c r="A734" s="8">
        <v>40098</v>
      </c>
      <c r="B734" s="7" t="s">
        <v>33</v>
      </c>
    </row>
    <row r="735" spans="1:2" x14ac:dyDescent="0.7">
      <c r="A735" s="8">
        <v>40120</v>
      </c>
      <c r="B735" s="7" t="s">
        <v>13</v>
      </c>
    </row>
    <row r="736" spans="1:2" x14ac:dyDescent="0.7">
      <c r="A736" s="8">
        <v>40140</v>
      </c>
      <c r="B736" s="7" t="s">
        <v>12</v>
      </c>
    </row>
    <row r="737" spans="1:2" x14ac:dyDescent="0.7">
      <c r="A737" s="8">
        <v>40170</v>
      </c>
      <c r="B737" s="7" t="s">
        <v>25</v>
      </c>
    </row>
    <row r="738" spans="1:2" x14ac:dyDescent="0.7">
      <c r="A738" s="8">
        <v>40179</v>
      </c>
      <c r="B738" s="7" t="s">
        <v>28</v>
      </c>
    </row>
    <row r="739" spans="1:2" x14ac:dyDescent="0.7">
      <c r="A739" s="8">
        <v>40189</v>
      </c>
      <c r="B739" s="7" t="s">
        <v>27</v>
      </c>
    </row>
    <row r="740" spans="1:2" x14ac:dyDescent="0.7">
      <c r="A740" s="8">
        <v>40220</v>
      </c>
      <c r="B740" s="7" t="s">
        <v>26</v>
      </c>
    </row>
    <row r="741" spans="1:2" x14ac:dyDescent="0.7">
      <c r="A741" s="8">
        <v>40258</v>
      </c>
      <c r="B741" s="7" t="s">
        <v>24</v>
      </c>
    </row>
    <row r="742" spans="1:2" x14ac:dyDescent="0.7">
      <c r="A742" s="8">
        <v>40259</v>
      </c>
      <c r="B742" s="7" t="s">
        <v>19</v>
      </c>
    </row>
    <row r="743" spans="1:2" x14ac:dyDescent="0.7">
      <c r="A743" s="8">
        <v>40297</v>
      </c>
      <c r="B743" s="7" t="s">
        <v>23</v>
      </c>
    </row>
    <row r="744" spans="1:2" x14ac:dyDescent="0.7">
      <c r="A744" s="8">
        <v>40301</v>
      </c>
      <c r="B744" s="7" t="s">
        <v>22</v>
      </c>
    </row>
    <row r="745" spans="1:2" x14ac:dyDescent="0.7">
      <c r="A745" s="8">
        <v>40302</v>
      </c>
      <c r="B745" s="7" t="s">
        <v>21</v>
      </c>
    </row>
    <row r="746" spans="1:2" x14ac:dyDescent="0.7">
      <c r="A746" s="8">
        <v>40303</v>
      </c>
      <c r="B746" s="7" t="s">
        <v>20</v>
      </c>
    </row>
    <row r="747" spans="1:2" x14ac:dyDescent="0.7">
      <c r="A747" s="8">
        <v>40378</v>
      </c>
      <c r="B747" s="7" t="s">
        <v>18</v>
      </c>
    </row>
    <row r="748" spans="1:2" x14ac:dyDescent="0.7">
      <c r="A748" s="8">
        <v>40441</v>
      </c>
      <c r="B748" s="7" t="s">
        <v>15</v>
      </c>
    </row>
    <row r="749" spans="1:2" x14ac:dyDescent="0.7">
      <c r="A749" s="8">
        <v>40444</v>
      </c>
      <c r="B749" s="7" t="s">
        <v>14</v>
      </c>
    </row>
    <row r="750" spans="1:2" x14ac:dyDescent="0.7">
      <c r="A750" s="8">
        <v>40462</v>
      </c>
      <c r="B750" s="7" t="s">
        <v>33</v>
      </c>
    </row>
    <row r="751" spans="1:2" x14ac:dyDescent="0.7">
      <c r="A751" s="8">
        <v>40485</v>
      </c>
      <c r="B751" s="7" t="s">
        <v>13</v>
      </c>
    </row>
    <row r="752" spans="1:2" x14ac:dyDescent="0.7">
      <c r="A752" s="8">
        <v>40505</v>
      </c>
      <c r="B752" s="7" t="s">
        <v>12</v>
      </c>
    </row>
    <row r="753" spans="1:2" x14ac:dyDescent="0.7">
      <c r="A753" s="8">
        <v>40535</v>
      </c>
      <c r="B753" s="7" t="s">
        <v>25</v>
      </c>
    </row>
    <row r="754" spans="1:2" x14ac:dyDescent="0.7">
      <c r="A754" s="8">
        <v>40544</v>
      </c>
      <c r="B754" s="7" t="s">
        <v>28</v>
      </c>
    </row>
    <row r="755" spans="1:2" x14ac:dyDescent="0.7">
      <c r="A755" s="8">
        <v>40553</v>
      </c>
      <c r="B755" s="7" t="s">
        <v>27</v>
      </c>
    </row>
    <row r="756" spans="1:2" x14ac:dyDescent="0.7">
      <c r="A756" s="8">
        <v>40585</v>
      </c>
      <c r="B756" s="7" t="s">
        <v>26</v>
      </c>
    </row>
    <row r="757" spans="1:2" x14ac:dyDescent="0.7">
      <c r="A757" s="8">
        <v>40623</v>
      </c>
      <c r="B757" s="7" t="s">
        <v>24</v>
      </c>
    </row>
    <row r="758" spans="1:2" x14ac:dyDescent="0.7">
      <c r="A758" s="8">
        <v>40662</v>
      </c>
      <c r="B758" s="7" t="s">
        <v>23</v>
      </c>
    </row>
    <row r="759" spans="1:2" x14ac:dyDescent="0.7">
      <c r="A759" s="8">
        <v>40666</v>
      </c>
      <c r="B759" s="7" t="s">
        <v>22</v>
      </c>
    </row>
    <row r="760" spans="1:2" x14ac:dyDescent="0.7">
      <c r="A760" s="8">
        <v>40667</v>
      </c>
      <c r="B760" s="7" t="s">
        <v>21</v>
      </c>
    </row>
    <row r="761" spans="1:2" x14ac:dyDescent="0.7">
      <c r="A761" s="8">
        <v>40668</v>
      </c>
      <c r="B761" s="7" t="s">
        <v>20</v>
      </c>
    </row>
    <row r="762" spans="1:2" x14ac:dyDescent="0.7">
      <c r="A762" s="8">
        <v>40742</v>
      </c>
      <c r="B762" s="7" t="s">
        <v>18</v>
      </c>
    </row>
    <row r="763" spans="1:2" x14ac:dyDescent="0.7">
      <c r="A763" s="8">
        <v>40805</v>
      </c>
      <c r="B763" s="7" t="s">
        <v>15</v>
      </c>
    </row>
    <row r="764" spans="1:2" x14ac:dyDescent="0.7">
      <c r="A764" s="8">
        <v>40809</v>
      </c>
      <c r="B764" s="7" t="s">
        <v>14</v>
      </c>
    </row>
    <row r="765" spans="1:2" x14ac:dyDescent="0.7">
      <c r="A765" s="8">
        <v>40826</v>
      </c>
      <c r="B765" s="7" t="s">
        <v>33</v>
      </c>
    </row>
    <row r="766" spans="1:2" x14ac:dyDescent="0.7">
      <c r="A766" s="8">
        <v>40850</v>
      </c>
      <c r="B766" s="7" t="s">
        <v>13</v>
      </c>
    </row>
    <row r="767" spans="1:2" x14ac:dyDescent="0.7">
      <c r="A767" s="8">
        <v>40870</v>
      </c>
      <c r="B767" s="7" t="s">
        <v>12</v>
      </c>
    </row>
    <row r="768" spans="1:2" x14ac:dyDescent="0.7">
      <c r="A768" s="8">
        <v>40900</v>
      </c>
      <c r="B768" s="7" t="s">
        <v>25</v>
      </c>
    </row>
    <row r="769" spans="1:2" x14ac:dyDescent="0.7">
      <c r="A769" s="8">
        <v>40909</v>
      </c>
      <c r="B769" s="7" t="s">
        <v>28</v>
      </c>
    </row>
    <row r="770" spans="1:2" x14ac:dyDescent="0.7">
      <c r="A770" s="8">
        <v>40910</v>
      </c>
      <c r="B770" s="7" t="s">
        <v>19</v>
      </c>
    </row>
    <row r="771" spans="1:2" x14ac:dyDescent="0.7">
      <c r="A771" s="8">
        <v>40917</v>
      </c>
      <c r="B771" s="7" t="s">
        <v>27</v>
      </c>
    </row>
    <row r="772" spans="1:2" x14ac:dyDescent="0.7">
      <c r="A772" s="8">
        <v>40950</v>
      </c>
      <c r="B772" s="7" t="s">
        <v>26</v>
      </c>
    </row>
    <row r="773" spans="1:2" x14ac:dyDescent="0.7">
      <c r="A773" s="8">
        <v>40988</v>
      </c>
      <c r="B773" s="7" t="s">
        <v>24</v>
      </c>
    </row>
    <row r="774" spans="1:2" x14ac:dyDescent="0.7">
      <c r="A774" s="8">
        <v>41028</v>
      </c>
      <c r="B774" s="7" t="s">
        <v>23</v>
      </c>
    </row>
    <row r="775" spans="1:2" x14ac:dyDescent="0.7">
      <c r="A775" s="8">
        <v>41029</v>
      </c>
      <c r="B775" s="7" t="s">
        <v>19</v>
      </c>
    </row>
    <row r="776" spans="1:2" x14ac:dyDescent="0.7">
      <c r="A776" s="8">
        <v>41032</v>
      </c>
      <c r="B776" s="7" t="s">
        <v>22</v>
      </c>
    </row>
    <row r="777" spans="1:2" x14ac:dyDescent="0.7">
      <c r="A777" s="8">
        <v>41033</v>
      </c>
      <c r="B777" s="7" t="s">
        <v>21</v>
      </c>
    </row>
    <row r="778" spans="1:2" x14ac:dyDescent="0.7">
      <c r="A778" s="8">
        <v>41034</v>
      </c>
      <c r="B778" s="7" t="s">
        <v>20</v>
      </c>
    </row>
    <row r="779" spans="1:2" x14ac:dyDescent="0.7">
      <c r="A779" s="8">
        <v>41106</v>
      </c>
      <c r="B779" s="7" t="s">
        <v>18</v>
      </c>
    </row>
    <row r="780" spans="1:2" x14ac:dyDescent="0.7">
      <c r="A780" s="8">
        <v>41169</v>
      </c>
      <c r="B780" s="7" t="s">
        <v>15</v>
      </c>
    </row>
    <row r="781" spans="1:2" x14ac:dyDescent="0.7">
      <c r="A781" s="8">
        <v>41174</v>
      </c>
      <c r="B781" s="7" t="s">
        <v>14</v>
      </c>
    </row>
    <row r="782" spans="1:2" x14ac:dyDescent="0.7">
      <c r="A782" s="8">
        <v>41190</v>
      </c>
      <c r="B782" s="7" t="s">
        <v>33</v>
      </c>
    </row>
    <row r="783" spans="1:2" x14ac:dyDescent="0.7">
      <c r="A783" s="8">
        <v>41216</v>
      </c>
      <c r="B783" s="7" t="s">
        <v>13</v>
      </c>
    </row>
    <row r="784" spans="1:2" x14ac:dyDescent="0.7">
      <c r="A784" s="8">
        <v>41236</v>
      </c>
      <c r="B784" s="7" t="s">
        <v>12</v>
      </c>
    </row>
    <row r="785" spans="1:2" x14ac:dyDescent="0.7">
      <c r="A785" s="8">
        <v>41266</v>
      </c>
      <c r="B785" s="7" t="s">
        <v>25</v>
      </c>
    </row>
    <row r="786" spans="1:2" x14ac:dyDescent="0.7">
      <c r="A786" s="8">
        <v>41267</v>
      </c>
      <c r="B786" s="7" t="s">
        <v>19</v>
      </c>
    </row>
    <row r="787" spans="1:2" x14ac:dyDescent="0.7">
      <c r="A787" s="8">
        <v>41275</v>
      </c>
      <c r="B787" s="7" t="s">
        <v>28</v>
      </c>
    </row>
    <row r="788" spans="1:2" x14ac:dyDescent="0.7">
      <c r="A788" s="8">
        <v>41288</v>
      </c>
      <c r="B788" s="7" t="s">
        <v>27</v>
      </c>
    </row>
    <row r="789" spans="1:2" x14ac:dyDescent="0.7">
      <c r="A789" s="8">
        <v>41316</v>
      </c>
      <c r="B789" s="7" t="s">
        <v>26</v>
      </c>
    </row>
    <row r="790" spans="1:2" x14ac:dyDescent="0.7">
      <c r="A790" s="8">
        <v>41353</v>
      </c>
      <c r="B790" s="7" t="s">
        <v>24</v>
      </c>
    </row>
    <row r="791" spans="1:2" x14ac:dyDescent="0.7">
      <c r="A791" s="8">
        <v>41393</v>
      </c>
      <c r="B791" s="7" t="s">
        <v>23</v>
      </c>
    </row>
    <row r="792" spans="1:2" x14ac:dyDescent="0.7">
      <c r="A792" s="8">
        <v>41397</v>
      </c>
      <c r="B792" s="7" t="s">
        <v>22</v>
      </c>
    </row>
    <row r="793" spans="1:2" x14ac:dyDescent="0.7">
      <c r="A793" s="8">
        <v>41398</v>
      </c>
      <c r="B793" s="7" t="s">
        <v>21</v>
      </c>
    </row>
    <row r="794" spans="1:2" x14ac:dyDescent="0.7">
      <c r="A794" s="8">
        <v>41399</v>
      </c>
      <c r="B794" s="7" t="s">
        <v>20</v>
      </c>
    </row>
    <row r="795" spans="1:2" x14ac:dyDescent="0.7">
      <c r="A795" s="8">
        <v>41400</v>
      </c>
      <c r="B795" s="7" t="s">
        <v>19</v>
      </c>
    </row>
    <row r="796" spans="1:2" x14ac:dyDescent="0.7">
      <c r="A796" s="8">
        <v>41470</v>
      </c>
      <c r="B796" s="7" t="s">
        <v>18</v>
      </c>
    </row>
    <row r="797" spans="1:2" x14ac:dyDescent="0.7">
      <c r="A797" s="8">
        <v>41533</v>
      </c>
      <c r="B797" s="7" t="s">
        <v>15</v>
      </c>
    </row>
    <row r="798" spans="1:2" x14ac:dyDescent="0.7">
      <c r="A798" s="8">
        <v>41540</v>
      </c>
      <c r="B798" s="7" t="s">
        <v>14</v>
      </c>
    </row>
    <row r="799" spans="1:2" x14ac:dyDescent="0.7">
      <c r="A799" s="8">
        <v>41561</v>
      </c>
      <c r="B799" s="7" t="s">
        <v>33</v>
      </c>
    </row>
    <row r="800" spans="1:2" x14ac:dyDescent="0.7">
      <c r="A800" s="8">
        <v>41581</v>
      </c>
      <c r="B800" s="7" t="s">
        <v>13</v>
      </c>
    </row>
    <row r="801" spans="1:2" x14ac:dyDescent="0.7">
      <c r="A801" s="8">
        <v>41601</v>
      </c>
      <c r="B801" s="7" t="s">
        <v>12</v>
      </c>
    </row>
    <row r="802" spans="1:2" x14ac:dyDescent="0.7">
      <c r="A802" s="8">
        <v>41631</v>
      </c>
      <c r="B802" s="7" t="s">
        <v>25</v>
      </c>
    </row>
    <row r="803" spans="1:2" x14ac:dyDescent="0.7">
      <c r="A803" s="8">
        <v>41640</v>
      </c>
      <c r="B803" s="7" t="s">
        <v>28</v>
      </c>
    </row>
    <row r="804" spans="1:2" x14ac:dyDescent="0.7">
      <c r="A804" s="8">
        <v>41652</v>
      </c>
      <c r="B804" s="7" t="s">
        <v>27</v>
      </c>
    </row>
    <row r="805" spans="1:2" x14ac:dyDescent="0.7">
      <c r="A805" s="8">
        <v>41681</v>
      </c>
      <c r="B805" s="7" t="s">
        <v>26</v>
      </c>
    </row>
    <row r="806" spans="1:2" x14ac:dyDescent="0.7">
      <c r="A806" s="8">
        <v>41719</v>
      </c>
      <c r="B806" s="7" t="s">
        <v>24</v>
      </c>
    </row>
    <row r="807" spans="1:2" x14ac:dyDescent="0.7">
      <c r="A807" s="8">
        <v>41758</v>
      </c>
      <c r="B807" s="7" t="s">
        <v>23</v>
      </c>
    </row>
    <row r="808" spans="1:2" x14ac:dyDescent="0.7">
      <c r="A808" s="8">
        <v>41762</v>
      </c>
      <c r="B808" s="7" t="s">
        <v>22</v>
      </c>
    </row>
    <row r="809" spans="1:2" x14ac:dyDescent="0.7">
      <c r="A809" s="8">
        <v>41763</v>
      </c>
      <c r="B809" s="7" t="s">
        <v>21</v>
      </c>
    </row>
    <row r="810" spans="1:2" x14ac:dyDescent="0.7">
      <c r="A810" s="8">
        <v>41764</v>
      </c>
      <c r="B810" s="7" t="s">
        <v>20</v>
      </c>
    </row>
    <row r="811" spans="1:2" x14ac:dyDescent="0.7">
      <c r="A811" s="8">
        <v>41765</v>
      </c>
      <c r="B811" s="7" t="s">
        <v>19</v>
      </c>
    </row>
    <row r="812" spans="1:2" x14ac:dyDescent="0.7">
      <c r="A812" s="8">
        <v>41841</v>
      </c>
      <c r="B812" s="7" t="s">
        <v>18</v>
      </c>
    </row>
    <row r="813" spans="1:2" x14ac:dyDescent="0.7">
      <c r="A813" s="8">
        <v>41897</v>
      </c>
      <c r="B813" s="7" t="s">
        <v>15</v>
      </c>
    </row>
    <row r="814" spans="1:2" x14ac:dyDescent="0.7">
      <c r="A814" s="8">
        <v>41905</v>
      </c>
      <c r="B814" s="7" t="s">
        <v>14</v>
      </c>
    </row>
    <row r="815" spans="1:2" x14ac:dyDescent="0.7">
      <c r="A815" s="8">
        <v>41925</v>
      </c>
      <c r="B815" s="7" t="s">
        <v>33</v>
      </c>
    </row>
    <row r="816" spans="1:2" x14ac:dyDescent="0.7">
      <c r="A816" s="8">
        <v>41946</v>
      </c>
      <c r="B816" s="7" t="s">
        <v>13</v>
      </c>
    </row>
    <row r="817" spans="1:2" x14ac:dyDescent="0.7">
      <c r="A817" s="8">
        <v>41966</v>
      </c>
      <c r="B817" s="7" t="s">
        <v>12</v>
      </c>
    </row>
    <row r="818" spans="1:2" x14ac:dyDescent="0.7">
      <c r="A818" s="8">
        <v>41967</v>
      </c>
      <c r="B818" s="7" t="s">
        <v>19</v>
      </c>
    </row>
    <row r="819" spans="1:2" x14ac:dyDescent="0.7">
      <c r="A819" s="8">
        <v>41996</v>
      </c>
      <c r="B819" s="7" t="s">
        <v>25</v>
      </c>
    </row>
    <row r="820" spans="1:2" x14ac:dyDescent="0.7">
      <c r="A820" s="8">
        <v>42005</v>
      </c>
      <c r="B820" s="7" t="s">
        <v>28</v>
      </c>
    </row>
    <row r="821" spans="1:2" x14ac:dyDescent="0.7">
      <c r="A821" s="8">
        <v>42016</v>
      </c>
      <c r="B821" s="7" t="s">
        <v>27</v>
      </c>
    </row>
    <row r="822" spans="1:2" x14ac:dyDescent="0.7">
      <c r="A822" s="8">
        <v>42046</v>
      </c>
      <c r="B822" s="7" t="s">
        <v>26</v>
      </c>
    </row>
    <row r="823" spans="1:2" x14ac:dyDescent="0.7">
      <c r="A823" s="8">
        <v>42084</v>
      </c>
      <c r="B823" s="7" t="s">
        <v>24</v>
      </c>
    </row>
    <row r="824" spans="1:2" x14ac:dyDescent="0.7">
      <c r="A824" s="8">
        <v>42123</v>
      </c>
      <c r="B824" s="7" t="s">
        <v>23</v>
      </c>
    </row>
    <row r="825" spans="1:2" x14ac:dyDescent="0.7">
      <c r="A825" s="8">
        <v>42127</v>
      </c>
      <c r="B825" s="7" t="s">
        <v>22</v>
      </c>
    </row>
    <row r="826" spans="1:2" x14ac:dyDescent="0.7">
      <c r="A826" s="8">
        <v>42128</v>
      </c>
      <c r="B826" s="7" t="s">
        <v>21</v>
      </c>
    </row>
    <row r="827" spans="1:2" x14ac:dyDescent="0.7">
      <c r="A827" s="8">
        <v>42129</v>
      </c>
      <c r="B827" s="7" t="s">
        <v>20</v>
      </c>
    </row>
    <row r="828" spans="1:2" x14ac:dyDescent="0.7">
      <c r="A828" s="8">
        <v>42130</v>
      </c>
      <c r="B828" s="7" t="s">
        <v>19</v>
      </c>
    </row>
    <row r="829" spans="1:2" x14ac:dyDescent="0.7">
      <c r="A829" s="8">
        <v>42205</v>
      </c>
      <c r="B829" s="7" t="s">
        <v>18</v>
      </c>
    </row>
    <row r="830" spans="1:2" x14ac:dyDescent="0.7">
      <c r="A830" s="8">
        <v>42268</v>
      </c>
      <c r="B830" s="7" t="s">
        <v>15</v>
      </c>
    </row>
    <row r="831" spans="1:2" x14ac:dyDescent="0.7">
      <c r="A831" s="8">
        <v>42269</v>
      </c>
      <c r="B831" s="7" t="s">
        <v>31</v>
      </c>
    </row>
    <row r="832" spans="1:2" x14ac:dyDescent="0.7">
      <c r="A832" s="8">
        <v>42270</v>
      </c>
      <c r="B832" s="7" t="s">
        <v>14</v>
      </c>
    </row>
    <row r="833" spans="1:2" x14ac:dyDescent="0.7">
      <c r="A833" s="8">
        <v>42289</v>
      </c>
      <c r="B833" s="7" t="s">
        <v>33</v>
      </c>
    </row>
    <row r="834" spans="1:2" x14ac:dyDescent="0.7">
      <c r="A834" s="8">
        <v>42311</v>
      </c>
      <c r="B834" s="7" t="s">
        <v>13</v>
      </c>
    </row>
    <row r="835" spans="1:2" x14ac:dyDescent="0.7">
      <c r="A835" s="8">
        <v>42331</v>
      </c>
      <c r="B835" s="7" t="s">
        <v>12</v>
      </c>
    </row>
    <row r="836" spans="1:2" x14ac:dyDescent="0.7">
      <c r="A836" s="8">
        <v>42361</v>
      </c>
      <c r="B836" s="7" t="s">
        <v>25</v>
      </c>
    </row>
    <row r="837" spans="1:2" x14ac:dyDescent="0.7">
      <c r="A837" s="8">
        <v>42370</v>
      </c>
      <c r="B837" s="7" t="s">
        <v>28</v>
      </c>
    </row>
    <row r="838" spans="1:2" x14ac:dyDescent="0.7">
      <c r="A838" s="8">
        <v>42380</v>
      </c>
      <c r="B838" s="7" t="s">
        <v>27</v>
      </c>
    </row>
    <row r="839" spans="1:2" x14ac:dyDescent="0.7">
      <c r="A839" s="8">
        <v>42411</v>
      </c>
      <c r="B839" s="7" t="s">
        <v>26</v>
      </c>
    </row>
    <row r="840" spans="1:2" x14ac:dyDescent="0.7">
      <c r="A840" s="8">
        <v>42449</v>
      </c>
      <c r="B840" s="7" t="s">
        <v>24</v>
      </c>
    </row>
    <row r="841" spans="1:2" x14ac:dyDescent="0.7">
      <c r="A841" s="8">
        <v>42450</v>
      </c>
      <c r="B841" s="7" t="s">
        <v>19</v>
      </c>
    </row>
    <row r="842" spans="1:2" x14ac:dyDescent="0.7">
      <c r="A842" s="8">
        <v>42489</v>
      </c>
      <c r="B842" s="7" t="s">
        <v>23</v>
      </c>
    </row>
    <row r="843" spans="1:2" x14ac:dyDescent="0.7">
      <c r="A843" s="8">
        <v>42493</v>
      </c>
      <c r="B843" s="7" t="s">
        <v>22</v>
      </c>
    </row>
    <row r="844" spans="1:2" x14ac:dyDescent="0.7">
      <c r="A844" s="8">
        <v>42494</v>
      </c>
      <c r="B844" s="7" t="s">
        <v>21</v>
      </c>
    </row>
    <row r="845" spans="1:2" x14ac:dyDescent="0.7">
      <c r="A845" s="8">
        <v>42495</v>
      </c>
      <c r="B845" s="7" t="s">
        <v>20</v>
      </c>
    </row>
    <row r="846" spans="1:2" x14ac:dyDescent="0.7">
      <c r="A846" s="8">
        <v>42569</v>
      </c>
      <c r="B846" s="7" t="s">
        <v>18</v>
      </c>
    </row>
    <row r="847" spans="1:2" x14ac:dyDescent="0.7">
      <c r="A847" s="8">
        <v>42593</v>
      </c>
      <c r="B847" s="7" t="s">
        <v>16</v>
      </c>
    </row>
    <row r="848" spans="1:2" x14ac:dyDescent="0.7">
      <c r="A848" s="8">
        <v>42632</v>
      </c>
      <c r="B848" s="7" t="s">
        <v>15</v>
      </c>
    </row>
    <row r="849" spans="1:2" x14ac:dyDescent="0.7">
      <c r="A849" s="8">
        <v>42635</v>
      </c>
      <c r="B849" s="7" t="s">
        <v>14</v>
      </c>
    </row>
    <row r="850" spans="1:2" x14ac:dyDescent="0.7">
      <c r="A850" s="8">
        <v>42653</v>
      </c>
      <c r="B850" s="7" t="s">
        <v>33</v>
      </c>
    </row>
    <row r="851" spans="1:2" x14ac:dyDescent="0.7">
      <c r="A851" s="8">
        <v>42677</v>
      </c>
      <c r="B851" s="7" t="s">
        <v>13</v>
      </c>
    </row>
    <row r="852" spans="1:2" x14ac:dyDescent="0.7">
      <c r="A852" s="8">
        <v>42697</v>
      </c>
      <c r="B852" s="7" t="s">
        <v>12</v>
      </c>
    </row>
    <row r="853" spans="1:2" x14ac:dyDescent="0.7">
      <c r="A853" s="8">
        <v>42727</v>
      </c>
      <c r="B853" s="7" t="s">
        <v>25</v>
      </c>
    </row>
    <row r="854" spans="1:2" x14ac:dyDescent="0.7">
      <c r="A854" s="8">
        <v>42736</v>
      </c>
      <c r="B854" s="7" t="s">
        <v>28</v>
      </c>
    </row>
    <row r="855" spans="1:2" x14ac:dyDescent="0.7">
      <c r="A855" s="8">
        <v>42737</v>
      </c>
      <c r="B855" s="7" t="s">
        <v>19</v>
      </c>
    </row>
    <row r="856" spans="1:2" x14ac:dyDescent="0.7">
      <c r="A856" s="8">
        <v>42744</v>
      </c>
      <c r="B856" s="7" t="s">
        <v>27</v>
      </c>
    </row>
    <row r="857" spans="1:2" x14ac:dyDescent="0.7">
      <c r="A857" s="8">
        <v>42777</v>
      </c>
      <c r="B857" s="7" t="s">
        <v>26</v>
      </c>
    </row>
    <row r="858" spans="1:2" x14ac:dyDescent="0.7">
      <c r="A858" s="8">
        <v>42814</v>
      </c>
      <c r="B858" s="7" t="s">
        <v>24</v>
      </c>
    </row>
    <row r="859" spans="1:2" x14ac:dyDescent="0.7">
      <c r="A859" s="8">
        <v>42854</v>
      </c>
      <c r="B859" s="7" t="s">
        <v>23</v>
      </c>
    </row>
    <row r="860" spans="1:2" x14ac:dyDescent="0.7">
      <c r="A860" s="8">
        <v>42858</v>
      </c>
      <c r="B860" s="7" t="s">
        <v>22</v>
      </c>
    </row>
    <row r="861" spans="1:2" x14ac:dyDescent="0.7">
      <c r="A861" s="8">
        <v>42859</v>
      </c>
      <c r="B861" s="7" t="s">
        <v>21</v>
      </c>
    </row>
    <row r="862" spans="1:2" x14ac:dyDescent="0.7">
      <c r="A862" s="8">
        <v>42860</v>
      </c>
      <c r="B862" s="7" t="s">
        <v>20</v>
      </c>
    </row>
    <row r="863" spans="1:2" x14ac:dyDescent="0.7">
      <c r="A863" s="8">
        <v>42933</v>
      </c>
      <c r="B863" s="7" t="s">
        <v>18</v>
      </c>
    </row>
    <row r="864" spans="1:2" x14ac:dyDescent="0.7">
      <c r="A864" s="8">
        <v>42958</v>
      </c>
      <c r="B864" s="7" t="s">
        <v>16</v>
      </c>
    </row>
    <row r="865" spans="1:2" x14ac:dyDescent="0.7">
      <c r="A865" s="8">
        <v>42996</v>
      </c>
      <c r="B865" s="7" t="s">
        <v>15</v>
      </c>
    </row>
    <row r="866" spans="1:2" x14ac:dyDescent="0.7">
      <c r="A866" s="8">
        <v>43001</v>
      </c>
      <c r="B866" s="7" t="s">
        <v>14</v>
      </c>
    </row>
    <row r="867" spans="1:2" x14ac:dyDescent="0.7">
      <c r="A867" s="8">
        <v>43017</v>
      </c>
      <c r="B867" s="7" t="s">
        <v>33</v>
      </c>
    </row>
    <row r="868" spans="1:2" x14ac:dyDescent="0.7">
      <c r="A868" s="8">
        <v>43042</v>
      </c>
      <c r="B868" s="7" t="s">
        <v>13</v>
      </c>
    </row>
    <row r="869" spans="1:2" x14ac:dyDescent="0.7">
      <c r="A869" s="8">
        <v>43062</v>
      </c>
      <c r="B869" s="7" t="s">
        <v>12</v>
      </c>
    </row>
    <row r="870" spans="1:2" x14ac:dyDescent="0.7">
      <c r="A870" s="8">
        <v>43092</v>
      </c>
      <c r="B870" s="7" t="s">
        <v>25</v>
      </c>
    </row>
    <row r="871" spans="1:2" x14ac:dyDescent="0.7">
      <c r="A871" s="8">
        <v>43101</v>
      </c>
      <c r="B871" s="7" t="s">
        <v>28</v>
      </c>
    </row>
    <row r="872" spans="1:2" x14ac:dyDescent="0.7">
      <c r="A872" s="8">
        <v>43108</v>
      </c>
      <c r="B872" s="7" t="s">
        <v>27</v>
      </c>
    </row>
    <row r="873" spans="1:2" x14ac:dyDescent="0.7">
      <c r="A873" s="8">
        <v>43142</v>
      </c>
      <c r="B873" s="7" t="s">
        <v>26</v>
      </c>
    </row>
    <row r="874" spans="1:2" x14ac:dyDescent="0.7">
      <c r="A874" s="8">
        <v>43143</v>
      </c>
      <c r="B874" s="7" t="s">
        <v>19</v>
      </c>
    </row>
    <row r="875" spans="1:2" x14ac:dyDescent="0.7">
      <c r="A875" s="8">
        <v>43180</v>
      </c>
      <c r="B875" s="7" t="s">
        <v>24</v>
      </c>
    </row>
    <row r="876" spans="1:2" x14ac:dyDescent="0.7">
      <c r="A876" s="8">
        <v>43219</v>
      </c>
      <c r="B876" s="7" t="s">
        <v>23</v>
      </c>
    </row>
    <row r="877" spans="1:2" x14ac:dyDescent="0.7">
      <c r="A877" s="8">
        <v>43220</v>
      </c>
      <c r="B877" s="7" t="s">
        <v>19</v>
      </c>
    </row>
    <row r="878" spans="1:2" x14ac:dyDescent="0.7">
      <c r="A878" s="8">
        <v>43223</v>
      </c>
      <c r="B878" s="7" t="s">
        <v>22</v>
      </c>
    </row>
    <row r="879" spans="1:2" x14ac:dyDescent="0.7">
      <c r="A879" s="8">
        <v>43224</v>
      </c>
      <c r="B879" s="7" t="s">
        <v>21</v>
      </c>
    </row>
    <row r="880" spans="1:2" x14ac:dyDescent="0.7">
      <c r="A880" s="8">
        <v>43225</v>
      </c>
      <c r="B880" s="7" t="s">
        <v>20</v>
      </c>
    </row>
    <row r="881" spans="1:2" x14ac:dyDescent="0.7">
      <c r="A881" s="8">
        <v>43297</v>
      </c>
      <c r="B881" s="7" t="s">
        <v>18</v>
      </c>
    </row>
    <row r="882" spans="1:2" x14ac:dyDescent="0.7">
      <c r="A882" s="8">
        <v>43323</v>
      </c>
      <c r="B882" s="7" t="s">
        <v>16</v>
      </c>
    </row>
    <row r="883" spans="1:2" x14ac:dyDescent="0.7">
      <c r="A883" s="8">
        <v>43360</v>
      </c>
      <c r="B883" s="7" t="s">
        <v>15</v>
      </c>
    </row>
    <row r="884" spans="1:2" x14ac:dyDescent="0.7">
      <c r="A884" s="8">
        <v>43366</v>
      </c>
      <c r="B884" s="7" t="s">
        <v>14</v>
      </c>
    </row>
    <row r="885" spans="1:2" x14ac:dyDescent="0.7">
      <c r="A885" s="8">
        <v>43367</v>
      </c>
      <c r="B885" s="7" t="s">
        <v>19</v>
      </c>
    </row>
    <row r="886" spans="1:2" x14ac:dyDescent="0.7">
      <c r="A886" s="8">
        <v>43381</v>
      </c>
      <c r="B886" s="7" t="s">
        <v>33</v>
      </c>
    </row>
    <row r="887" spans="1:2" x14ac:dyDescent="0.7">
      <c r="A887" s="8">
        <v>43407</v>
      </c>
      <c r="B887" s="7" t="s">
        <v>13</v>
      </c>
    </row>
    <row r="888" spans="1:2" x14ac:dyDescent="0.7">
      <c r="A888" s="8">
        <v>43427</v>
      </c>
      <c r="B888" s="7" t="s">
        <v>12</v>
      </c>
    </row>
    <row r="889" spans="1:2" x14ac:dyDescent="0.7">
      <c r="A889" s="8">
        <v>43457</v>
      </c>
      <c r="B889" s="7" t="s">
        <v>25</v>
      </c>
    </row>
    <row r="890" spans="1:2" x14ac:dyDescent="0.7">
      <c r="A890" s="8">
        <v>43458</v>
      </c>
      <c r="B890" s="7" t="s">
        <v>19</v>
      </c>
    </row>
    <row r="891" spans="1:2" x14ac:dyDescent="0.7">
      <c r="A891" s="8">
        <v>43466</v>
      </c>
      <c r="B891" s="7" t="s">
        <v>28</v>
      </c>
    </row>
    <row r="892" spans="1:2" x14ac:dyDescent="0.7">
      <c r="A892" s="8">
        <v>43479</v>
      </c>
      <c r="B892" s="7" t="s">
        <v>27</v>
      </c>
    </row>
    <row r="893" spans="1:2" x14ac:dyDescent="0.7">
      <c r="A893" s="8">
        <v>43507</v>
      </c>
      <c r="B893" s="7" t="s">
        <v>26</v>
      </c>
    </row>
    <row r="894" spans="1:2" x14ac:dyDescent="0.7">
      <c r="A894" s="8">
        <v>43545</v>
      </c>
      <c r="B894" s="7" t="s">
        <v>24</v>
      </c>
    </row>
    <row r="895" spans="1:2" x14ac:dyDescent="0.7">
      <c r="A895" s="8">
        <v>43584</v>
      </c>
      <c r="B895" s="7" t="s">
        <v>23</v>
      </c>
    </row>
    <row r="896" spans="1:2" x14ac:dyDescent="0.7">
      <c r="A896" s="8">
        <v>43585</v>
      </c>
      <c r="B896" s="7" t="s">
        <v>31</v>
      </c>
    </row>
    <row r="897" spans="1:2" x14ac:dyDescent="0.7">
      <c r="A897" s="8">
        <v>43586</v>
      </c>
      <c r="B897" s="7" t="s">
        <v>32</v>
      </c>
    </row>
    <row r="898" spans="1:2" x14ac:dyDescent="0.7">
      <c r="A898" s="8">
        <v>43587</v>
      </c>
      <c r="B898" s="7" t="s">
        <v>31</v>
      </c>
    </row>
    <row r="899" spans="1:2" x14ac:dyDescent="0.7">
      <c r="A899" s="8">
        <v>43588</v>
      </c>
      <c r="B899" s="7" t="s">
        <v>22</v>
      </c>
    </row>
    <row r="900" spans="1:2" x14ac:dyDescent="0.7">
      <c r="A900" s="8">
        <v>43589</v>
      </c>
      <c r="B900" s="7" t="s">
        <v>21</v>
      </c>
    </row>
    <row r="901" spans="1:2" x14ac:dyDescent="0.7">
      <c r="A901" s="8">
        <v>43590</v>
      </c>
      <c r="B901" s="7" t="s">
        <v>20</v>
      </c>
    </row>
    <row r="902" spans="1:2" x14ac:dyDescent="0.7">
      <c r="A902" s="8">
        <v>43591</v>
      </c>
      <c r="B902" s="7" t="s">
        <v>19</v>
      </c>
    </row>
    <row r="903" spans="1:2" x14ac:dyDescent="0.7">
      <c r="A903" s="8">
        <v>43661</v>
      </c>
      <c r="B903" s="7" t="s">
        <v>18</v>
      </c>
    </row>
    <row r="904" spans="1:2" x14ac:dyDescent="0.7">
      <c r="A904" s="8">
        <v>43688</v>
      </c>
      <c r="B904" s="7" t="s">
        <v>16</v>
      </c>
    </row>
    <row r="905" spans="1:2" x14ac:dyDescent="0.7">
      <c r="A905" s="8">
        <v>43689</v>
      </c>
      <c r="B905" s="7" t="s">
        <v>19</v>
      </c>
    </row>
    <row r="906" spans="1:2" x14ac:dyDescent="0.7">
      <c r="A906" s="8">
        <v>43724</v>
      </c>
      <c r="B906" s="7" t="s">
        <v>15</v>
      </c>
    </row>
    <row r="907" spans="1:2" x14ac:dyDescent="0.7">
      <c r="A907" s="8">
        <v>43731</v>
      </c>
      <c r="B907" s="7" t="s">
        <v>14</v>
      </c>
    </row>
    <row r="908" spans="1:2" x14ac:dyDescent="0.7">
      <c r="A908" s="8">
        <v>43752</v>
      </c>
      <c r="B908" s="7" t="s">
        <v>30</v>
      </c>
    </row>
    <row r="909" spans="1:2" x14ac:dyDescent="0.7">
      <c r="A909" s="8">
        <v>43760</v>
      </c>
      <c r="B909" s="7" t="s">
        <v>29</v>
      </c>
    </row>
    <row r="910" spans="1:2" x14ac:dyDescent="0.7">
      <c r="A910" s="8">
        <v>43772</v>
      </c>
      <c r="B910" s="7" t="s">
        <v>13</v>
      </c>
    </row>
    <row r="911" spans="1:2" x14ac:dyDescent="0.7">
      <c r="A911" s="8">
        <v>43773</v>
      </c>
      <c r="B911" s="7" t="s">
        <v>19</v>
      </c>
    </row>
    <row r="912" spans="1:2" x14ac:dyDescent="0.7">
      <c r="A912" s="8">
        <v>43792</v>
      </c>
      <c r="B912" s="7" t="s">
        <v>12</v>
      </c>
    </row>
    <row r="913" spans="1:2" x14ac:dyDescent="0.7">
      <c r="A913" s="8">
        <v>43831</v>
      </c>
      <c r="B913" s="7" t="s">
        <v>28</v>
      </c>
    </row>
    <row r="914" spans="1:2" x14ac:dyDescent="0.7">
      <c r="A914" s="8">
        <v>43843</v>
      </c>
      <c r="B914" s="7" t="s">
        <v>27</v>
      </c>
    </row>
    <row r="915" spans="1:2" x14ac:dyDescent="0.7">
      <c r="A915" s="8">
        <v>43872</v>
      </c>
      <c r="B915" s="7" t="s">
        <v>26</v>
      </c>
    </row>
    <row r="916" spans="1:2" x14ac:dyDescent="0.7">
      <c r="A916" s="8">
        <v>43884</v>
      </c>
      <c r="B916" s="7" t="s">
        <v>25</v>
      </c>
    </row>
    <row r="917" spans="1:2" x14ac:dyDescent="0.7">
      <c r="A917" s="8">
        <v>43885</v>
      </c>
      <c r="B917" s="7" t="s">
        <v>19</v>
      </c>
    </row>
    <row r="918" spans="1:2" x14ac:dyDescent="0.7">
      <c r="A918" s="8">
        <v>43910</v>
      </c>
      <c r="B918" s="7" t="s">
        <v>24</v>
      </c>
    </row>
    <row r="919" spans="1:2" x14ac:dyDescent="0.7">
      <c r="A919" s="8">
        <v>43950</v>
      </c>
      <c r="B919" s="7" t="s">
        <v>23</v>
      </c>
    </row>
    <row r="920" spans="1:2" x14ac:dyDescent="0.7">
      <c r="A920" s="8">
        <v>43954</v>
      </c>
      <c r="B920" s="7" t="s">
        <v>22</v>
      </c>
    </row>
    <row r="921" spans="1:2" x14ac:dyDescent="0.7">
      <c r="A921" s="8">
        <v>43955</v>
      </c>
      <c r="B921" s="7" t="s">
        <v>21</v>
      </c>
    </row>
    <row r="922" spans="1:2" x14ac:dyDescent="0.7">
      <c r="A922" s="8">
        <v>43956</v>
      </c>
      <c r="B922" s="7" t="s">
        <v>20</v>
      </c>
    </row>
    <row r="923" spans="1:2" x14ac:dyDescent="0.7">
      <c r="A923" s="8">
        <v>43957</v>
      </c>
      <c r="B923" s="7" t="s">
        <v>19</v>
      </c>
    </row>
    <row r="924" spans="1:2" x14ac:dyDescent="0.7">
      <c r="A924" s="8">
        <v>44035</v>
      </c>
      <c r="B924" s="7" t="s">
        <v>18</v>
      </c>
    </row>
    <row r="925" spans="1:2" x14ac:dyDescent="0.7">
      <c r="A925" s="8">
        <v>44036</v>
      </c>
      <c r="B925" s="7" t="s">
        <v>17</v>
      </c>
    </row>
    <row r="926" spans="1:2" x14ac:dyDescent="0.7">
      <c r="A926" s="8">
        <v>44053</v>
      </c>
      <c r="B926" s="7" t="s">
        <v>16</v>
      </c>
    </row>
    <row r="927" spans="1:2" x14ac:dyDescent="0.7">
      <c r="A927" s="8">
        <v>44095</v>
      </c>
      <c r="B927" s="7" t="s">
        <v>15</v>
      </c>
    </row>
    <row r="928" spans="1:2" x14ac:dyDescent="0.7">
      <c r="A928" s="8">
        <v>44096</v>
      </c>
      <c r="B928" s="7" t="s">
        <v>14</v>
      </c>
    </row>
    <row r="929" spans="1:2" x14ac:dyDescent="0.7">
      <c r="A929" s="8">
        <v>44138</v>
      </c>
      <c r="B929" s="7" t="s">
        <v>13</v>
      </c>
    </row>
    <row r="930" spans="1:2" x14ac:dyDescent="0.7">
      <c r="A930" s="8">
        <v>44158</v>
      </c>
      <c r="B930" s="7" t="s">
        <v>12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80E3F-0AC9-4010-A14F-204CB81699E6}">
  <dimension ref="A1:AZ1465"/>
  <sheetViews>
    <sheetView workbookViewId="0">
      <selection activeCell="A20" sqref="A20"/>
    </sheetView>
  </sheetViews>
  <sheetFormatPr defaultRowHeight="12.75" x14ac:dyDescent="0.7"/>
  <cols>
    <col min="1" max="1" width="9" style="11"/>
    <col min="2" max="2" width="10.625" style="11" customWidth="1"/>
    <col min="3" max="3" width="9.5" style="11" bestFit="1" customWidth="1"/>
    <col min="4" max="8" width="9.5" style="11" customWidth="1"/>
    <col min="9" max="9" width="4.875" style="11" customWidth="1"/>
    <col min="10" max="10" width="13.25" style="11" customWidth="1"/>
    <col min="11" max="11" width="6.625" style="11" customWidth="1"/>
    <col min="12" max="12" width="11.625" style="12" bestFit="1" customWidth="1"/>
    <col min="13" max="13" width="6.25" style="11" customWidth="1"/>
    <col min="14" max="14" width="15" style="11" customWidth="1"/>
    <col min="15" max="15" width="11.625" style="11" customWidth="1"/>
    <col min="16" max="16" width="47.125" style="11" bestFit="1" customWidth="1"/>
    <col min="17" max="17" width="4.625" style="11" hidden="1" customWidth="1"/>
    <col min="18" max="18" width="11.25" style="11" customWidth="1"/>
    <col min="19" max="19" width="11.625" style="11" bestFit="1" customWidth="1"/>
    <col min="20" max="20" width="5.5" style="11" bestFit="1" customWidth="1"/>
    <col min="21" max="21" width="13.875" style="11" bestFit="1" customWidth="1"/>
    <col min="22" max="22" width="11.625" style="11" bestFit="1" customWidth="1"/>
    <col min="23" max="23" width="13.5" style="11" customWidth="1"/>
    <col min="24" max="24" width="4.625" style="11" hidden="1" customWidth="1"/>
    <col min="25" max="25" width="6.625" style="11" customWidth="1"/>
    <col min="26" max="26" width="11.625" style="11" bestFit="1" customWidth="1"/>
    <col min="27" max="27" width="6.25" style="11" customWidth="1"/>
    <col min="28" max="28" width="15" style="11" customWidth="1"/>
    <col min="29" max="29" width="18.375" style="11" bestFit="1" customWidth="1"/>
    <col min="30" max="30" width="9.5" style="11" bestFit="1" customWidth="1"/>
    <col min="31" max="31" width="4.625" style="11" hidden="1" customWidth="1"/>
    <col min="32" max="32" width="11.625" style="11" bestFit="1" customWidth="1"/>
    <col min="33" max="33" width="24.375" style="11" customWidth="1"/>
    <col min="34" max="34" width="11.625" style="11" bestFit="1" customWidth="1"/>
    <col min="35" max="35" width="11.625" style="11" customWidth="1"/>
    <col min="36" max="36" width="18.125" style="11" customWidth="1"/>
    <col min="37" max="37" width="11.125" style="11" customWidth="1"/>
    <col min="38" max="38" width="11.625" style="11" customWidth="1"/>
    <col min="39" max="39" width="18.125" style="11" customWidth="1"/>
    <col min="40" max="40" width="11.125" style="11" customWidth="1"/>
    <col min="41" max="41" width="11.625" style="11" bestFit="1" customWidth="1"/>
    <col min="42" max="42" width="13.875" style="11" bestFit="1" customWidth="1"/>
    <col min="43" max="43" width="9" style="6"/>
    <col min="44" max="44" width="11.625" style="6" bestFit="1" customWidth="1"/>
    <col min="45" max="45" width="5.5" style="6" bestFit="1" customWidth="1"/>
    <col min="46" max="46" width="13.875" style="6" bestFit="1" customWidth="1"/>
    <col min="47" max="47" width="9.5" style="6" bestFit="1" customWidth="1"/>
    <col min="48" max="48" width="11.625" style="6" customWidth="1"/>
    <col min="49" max="49" width="16.125" style="11" bestFit="1" customWidth="1"/>
    <col min="50" max="51" width="17.875" style="11" customWidth="1"/>
    <col min="52" max="16384" width="9" style="11"/>
  </cols>
  <sheetData>
    <row r="1" spans="1:52" ht="18" customHeight="1" x14ac:dyDescent="0.7">
      <c r="A1" s="67" t="s">
        <v>161</v>
      </c>
      <c r="J1" s="11" t="s">
        <v>160</v>
      </c>
      <c r="K1" s="66" t="s">
        <v>155</v>
      </c>
      <c r="L1" s="58" t="s">
        <v>148</v>
      </c>
      <c r="M1" s="63" t="s">
        <v>131</v>
      </c>
      <c r="N1" s="63" t="s">
        <v>147</v>
      </c>
      <c r="O1" s="63" t="s">
        <v>159</v>
      </c>
      <c r="P1" s="63" t="s">
        <v>154</v>
      </c>
      <c r="R1" s="11" t="s">
        <v>158</v>
      </c>
      <c r="S1" s="60" t="s">
        <v>148</v>
      </c>
      <c r="T1" s="65" t="s">
        <v>131</v>
      </c>
      <c r="U1" s="65" t="s">
        <v>157</v>
      </c>
      <c r="V1" s="59" t="s">
        <v>156</v>
      </c>
      <c r="W1" s="11" t="s">
        <v>36</v>
      </c>
      <c r="Y1" s="64" t="s">
        <v>155</v>
      </c>
      <c r="Z1" s="58" t="s">
        <v>148</v>
      </c>
      <c r="AA1" s="63" t="s">
        <v>131</v>
      </c>
      <c r="AB1" s="63" t="s">
        <v>147</v>
      </c>
      <c r="AC1" s="63" t="s">
        <v>154</v>
      </c>
      <c r="AD1" s="11" t="s">
        <v>37</v>
      </c>
      <c r="AE1" s="62"/>
      <c r="AF1" s="61" t="s">
        <v>152</v>
      </c>
      <c r="AG1" s="61" t="s">
        <v>151</v>
      </c>
      <c r="AH1" s="11" t="s">
        <v>81</v>
      </c>
      <c r="AI1" s="60" t="s">
        <v>152</v>
      </c>
      <c r="AJ1" s="59" t="s">
        <v>151</v>
      </c>
      <c r="AK1" s="11" t="s">
        <v>153</v>
      </c>
      <c r="AL1" s="60" t="s">
        <v>152</v>
      </c>
      <c r="AM1" s="59" t="s">
        <v>151</v>
      </c>
      <c r="AN1" s="11" t="s">
        <v>150</v>
      </c>
      <c r="AO1" s="58" t="s">
        <v>149</v>
      </c>
      <c r="AP1" s="58" t="s">
        <v>147</v>
      </c>
      <c r="AQ1" s="11"/>
      <c r="AR1" s="58" t="s">
        <v>148</v>
      </c>
      <c r="AS1" s="58" t="s">
        <v>131</v>
      </c>
      <c r="AT1" s="58" t="s">
        <v>147</v>
      </c>
      <c r="AU1" s="58" t="s">
        <v>146</v>
      </c>
      <c r="AV1" s="58" t="s">
        <v>145</v>
      </c>
      <c r="AX1" s="11" t="s">
        <v>28</v>
      </c>
      <c r="AY1" s="55">
        <v>43466</v>
      </c>
      <c r="AZ1" s="11" t="s">
        <v>144</v>
      </c>
    </row>
    <row r="2" spans="1:52" ht="18" customHeight="1" x14ac:dyDescent="0.7">
      <c r="A2" s="44">
        <f>設定!G2</f>
        <v>2020</v>
      </c>
      <c r="J2" s="11" t="s">
        <v>143</v>
      </c>
      <c r="K2" s="51" t="str">
        <f>IF((A2-1)&lt;=2020,"",A2-1)</f>
        <v/>
      </c>
      <c r="L2" s="45" t="str">
        <f>IF(K2="","",DATE(K2,1,1))</f>
        <v/>
      </c>
      <c r="M2" s="44" t="str">
        <f t="shared" ref="M2:M18" si="0">TEXT(L2,"aaa")</f>
        <v/>
      </c>
      <c r="N2" s="26" t="s">
        <v>93</v>
      </c>
      <c r="O2" s="45" t="str">
        <f>IF(L2="","",IF(M2="日",L2+1,""))</f>
        <v/>
      </c>
      <c r="P2" s="43" t="s">
        <v>92</v>
      </c>
      <c r="R2" s="11" t="s">
        <v>142</v>
      </c>
      <c r="S2" s="17">
        <f>DATE(設定!$G$2-1,1,1)</f>
        <v>43466</v>
      </c>
      <c r="T2" s="25">
        <f t="shared" ref="T2:T65" si="1">S2</f>
        <v>43466</v>
      </c>
      <c r="U2" s="24" t="str">
        <f t="shared" ref="U2:U65" si="2">IFERROR(INT((DAY(S2)-0.1)/7)+1&amp;WEEKDAY(S2),"")</f>
        <v>13</v>
      </c>
      <c r="V2" s="23">
        <f>IF(S2="","",IF(COUNTIF(祝日計算!$D$6:$H$12,祝日計算!U2)&gt;0,1,0))</f>
        <v>0</v>
      </c>
      <c r="Y2" s="51">
        <f>A2-1</f>
        <v>2019</v>
      </c>
      <c r="Z2" s="45">
        <f>IF($B$18&gt;=2,DATE($Y$2,1,2),"")</f>
        <v>43467</v>
      </c>
      <c r="AA2" s="44" t="str">
        <f t="shared" ref="AA2:AA33" si="3">TEXT(Z2,"aaa")</f>
        <v>水</v>
      </c>
      <c r="AB2" s="26" t="str">
        <f t="shared" ref="AB2:AB33" si="4">IF(Z2="","","年末休")</f>
        <v>年末休</v>
      </c>
      <c r="AC2" s="43" t="s">
        <v>78</v>
      </c>
      <c r="AE2" s="11">
        <f>MATCH(MAX('2020以前祝日'!A2,DATE($A$2-1,1,1)),'2020以前祝日'!A:A,0)</f>
        <v>891</v>
      </c>
      <c r="AF2" s="27">
        <f>IFERROR(INDEX('2020以前祝日'!A:B,AE2,1),"")</f>
        <v>43466</v>
      </c>
      <c r="AG2" s="26" t="str">
        <f>IFERROR(INDEX('2020以前祝日'!A:B,AE2,2),"")</f>
        <v>元日</v>
      </c>
      <c r="AI2" s="17">
        <f>IF(設定!B21="","",設定!B21)</f>
        <v>43922</v>
      </c>
      <c r="AJ2" s="18" t="str">
        <f>IF(設定!B21="","",設定!H21)</f>
        <v>創立記念日</v>
      </c>
      <c r="AK2" s="11" t="s">
        <v>141</v>
      </c>
      <c r="AL2" s="17">
        <f>IF(設定!B21="","",設定!B21)</f>
        <v>43922</v>
      </c>
      <c r="AM2" s="18" t="str">
        <f t="shared" ref="AM2:AM65" si="5">IF(AL2="","",AJ2)</f>
        <v>創立記念日</v>
      </c>
      <c r="AN2" s="11" t="s">
        <v>141</v>
      </c>
      <c r="AO2" s="27">
        <f t="shared" ref="AO2:AO65" si="6">IFERROR(SMALL($AL$2:$AL$282,ROW()-1),"")</f>
        <v>43466</v>
      </c>
      <c r="AP2" s="26" t="str">
        <f t="shared" ref="AP2:AP65" si="7">IFERROR(VLOOKUP(AO2,$AL$2:$AM$282,2,FALSE),"")</f>
        <v>元日</v>
      </c>
      <c r="AQ2" s="11"/>
      <c r="AR2" s="27">
        <f>DATE(A2-1,1,1)</f>
        <v>43466</v>
      </c>
      <c r="AS2" s="27" t="str">
        <f t="shared" ref="AS2:AS65" si="8">IF(AT2&lt;&gt;"","祝",TEXT(AR2,"aaa"))</f>
        <v>祝</v>
      </c>
      <c r="AT2" s="26" t="str">
        <f t="shared" ref="AT2:AT65" si="9">IFERROR(VLOOKUP(AR2,$AL$2:$AM$1398,2,FALSE),"")&amp;""</f>
        <v>元日</v>
      </c>
      <c r="AU2" s="26">
        <f t="shared" ref="AU2:AU65" si="10">IF($B$21=1,IF(COUNTIF($AL$2:$AL$1398,AR2)&gt;0,1,0),IF((COUNTIF($AI$2:$AI$41,AR2)+COUNTIF($AI$283:$AI$1398,AR2))&gt;0,1,0))</f>
        <v>1</v>
      </c>
      <c r="AV2" s="26">
        <f>COUNTIF($AU$2:AU2,0)</f>
        <v>0</v>
      </c>
      <c r="AW2" s="12">
        <f>祝日計算!S374</f>
        <v>43831</v>
      </c>
      <c r="AX2" s="11" t="s">
        <v>27</v>
      </c>
      <c r="AY2" s="11" t="s">
        <v>140</v>
      </c>
      <c r="AZ2" s="11" t="s">
        <v>139</v>
      </c>
    </row>
    <row r="3" spans="1:52" ht="18" customHeight="1" x14ac:dyDescent="0.7">
      <c r="K3" s="47"/>
      <c r="L3" s="45" t="str">
        <f>IF(K2="","",DATE(K2,1,14)-WEEKDAY(DATE(K2,1,14),3))</f>
        <v/>
      </c>
      <c r="M3" s="44" t="str">
        <f t="shared" si="0"/>
        <v/>
      </c>
      <c r="N3" s="26" t="s">
        <v>91</v>
      </c>
      <c r="O3" s="50"/>
      <c r="P3" s="52" t="str">
        <f>"1月第2月曜"</f>
        <v>1月第2月曜</v>
      </c>
      <c r="S3" s="17">
        <f t="shared" ref="S3:S32" si="11">IF(S2="","",IF(MONTH(S2)&lt;&gt;MONTH(S2+1),"",S2+1))</f>
        <v>43467</v>
      </c>
      <c r="T3" s="25">
        <f t="shared" si="1"/>
        <v>43467</v>
      </c>
      <c r="U3" s="24" t="str">
        <f t="shared" si="2"/>
        <v>14</v>
      </c>
      <c r="V3" s="23">
        <f>IF(S3="","",IF(COUNTIF(祝日計算!$D$6:$H$12,祝日計算!U3)&gt;0,1,0))</f>
        <v>0</v>
      </c>
      <c r="Y3" s="47"/>
      <c r="Z3" s="45">
        <f>IF($B$18&gt;=3,DATE($Y$2,1,3),"")</f>
        <v>43468</v>
      </c>
      <c r="AA3" s="44" t="str">
        <f t="shared" si="3"/>
        <v>木</v>
      </c>
      <c r="AB3" s="26" t="str">
        <f t="shared" si="4"/>
        <v>年末休</v>
      </c>
      <c r="AC3" s="43" t="s">
        <v>75</v>
      </c>
      <c r="AE3" s="11">
        <f t="shared" ref="AE3:AE34" si="12">AE2+1</f>
        <v>892</v>
      </c>
      <c r="AF3" s="27">
        <f>IFERROR(INDEX('2020以前祝日'!A:B,AE3,1),"")</f>
        <v>43479</v>
      </c>
      <c r="AG3" s="26" t="str">
        <f>IFERROR(INDEX('2020以前祝日'!A:B,AE3,2),"")</f>
        <v>成人の日</v>
      </c>
      <c r="AI3" s="17" t="str">
        <f>IF(設定!B22="","",設定!B22)</f>
        <v/>
      </c>
      <c r="AJ3" s="18" t="str">
        <f>IF(設定!B22="","",設定!H22)</f>
        <v/>
      </c>
      <c r="AL3" s="17" t="str">
        <f>IF(COUNTIF($AL$2:AL2,AI3)&gt;0,"",IF(AI3="","",AI3))</f>
        <v/>
      </c>
      <c r="AM3" s="18" t="str">
        <f t="shared" si="5"/>
        <v/>
      </c>
      <c r="AO3" s="27">
        <f t="shared" si="6"/>
        <v>43467</v>
      </c>
      <c r="AP3" s="26" t="str">
        <f t="shared" si="7"/>
        <v>年末休</v>
      </c>
      <c r="AQ3" s="11"/>
      <c r="AR3" s="27">
        <f t="shared" ref="AR3:AR66" si="13">AR2+1</f>
        <v>43467</v>
      </c>
      <c r="AS3" s="27" t="str">
        <f t="shared" si="8"/>
        <v>祝</v>
      </c>
      <c r="AT3" s="26" t="str">
        <f t="shared" si="9"/>
        <v>年末休</v>
      </c>
      <c r="AU3" s="26">
        <f t="shared" si="10"/>
        <v>1</v>
      </c>
      <c r="AV3" s="26">
        <f>COUNTIF($AU$2:AU3,0)</f>
        <v>0</v>
      </c>
      <c r="AW3" s="11" t="s">
        <v>138</v>
      </c>
      <c r="AX3" s="11" t="s">
        <v>26</v>
      </c>
      <c r="AY3" s="11" t="s">
        <v>137</v>
      </c>
      <c r="AZ3" s="11" t="s">
        <v>136</v>
      </c>
    </row>
    <row r="4" spans="1:52" ht="18" customHeight="1" x14ac:dyDescent="0.7">
      <c r="A4" s="11" t="s">
        <v>135</v>
      </c>
      <c r="K4" s="47"/>
      <c r="L4" s="45" t="str">
        <f>IF(K2="","",DATE(K2,2,11))</f>
        <v/>
      </c>
      <c r="M4" s="44" t="str">
        <f t="shared" si="0"/>
        <v/>
      </c>
      <c r="N4" s="26" t="s">
        <v>90</v>
      </c>
      <c r="O4" s="45" t="str">
        <f>IF(L4="","",IF(M4="日",L4+1,""))</f>
        <v/>
      </c>
      <c r="P4" s="43" t="s">
        <v>89</v>
      </c>
      <c r="S4" s="17">
        <f t="shared" si="11"/>
        <v>43468</v>
      </c>
      <c r="T4" s="25">
        <f t="shared" si="1"/>
        <v>43468</v>
      </c>
      <c r="U4" s="24" t="str">
        <f t="shared" si="2"/>
        <v>15</v>
      </c>
      <c r="V4" s="23">
        <f>IF(S4="","",IF(COUNTIF(祝日計算!$D$6:$H$12,祝日計算!U4)&gt;0,1,0))</f>
        <v>0</v>
      </c>
      <c r="Y4" s="47"/>
      <c r="Z4" s="45" t="str">
        <f>IF($B$18&gt;=4,DATE($Y$2,1,4),"")</f>
        <v/>
      </c>
      <c r="AA4" s="44" t="str">
        <f t="shared" si="3"/>
        <v/>
      </c>
      <c r="AB4" s="26" t="str">
        <f t="shared" si="4"/>
        <v/>
      </c>
      <c r="AC4" s="43" t="s">
        <v>72</v>
      </c>
      <c r="AE4" s="11">
        <f t="shared" si="12"/>
        <v>893</v>
      </c>
      <c r="AF4" s="27">
        <f>IFERROR(INDEX('2020以前祝日'!A:B,AE4,1),"")</f>
        <v>43507</v>
      </c>
      <c r="AG4" s="26" t="str">
        <f>IFERROR(INDEX('2020以前祝日'!A:B,AE4,2),"")</f>
        <v>建国記念の日</v>
      </c>
      <c r="AI4" s="17" t="str">
        <f>IF(設定!B23="","",設定!B23)</f>
        <v/>
      </c>
      <c r="AJ4" s="18" t="str">
        <f>IF(設定!B23="","",設定!H23)</f>
        <v/>
      </c>
      <c r="AL4" s="17" t="str">
        <f>IF(COUNTIF($AL$2:AL3,AI4)&gt;0,"",IF(AI4="","",AI4))</f>
        <v/>
      </c>
      <c r="AM4" s="18" t="str">
        <f t="shared" si="5"/>
        <v/>
      </c>
      <c r="AO4" s="27">
        <f t="shared" si="6"/>
        <v>43468</v>
      </c>
      <c r="AP4" s="26" t="str">
        <f t="shared" si="7"/>
        <v>年末休</v>
      </c>
      <c r="AQ4" s="11"/>
      <c r="AR4" s="27">
        <f t="shared" si="13"/>
        <v>43468</v>
      </c>
      <c r="AS4" s="27" t="str">
        <f t="shared" si="8"/>
        <v>祝</v>
      </c>
      <c r="AT4" s="26" t="str">
        <f t="shared" si="9"/>
        <v>年末休</v>
      </c>
      <c r="AU4" s="26">
        <f t="shared" si="10"/>
        <v>1</v>
      </c>
      <c r="AV4" s="26">
        <f>COUNTIF($AU$2:AU4,0)</f>
        <v>0</v>
      </c>
      <c r="AW4" s="11" t="s">
        <v>134</v>
      </c>
      <c r="AX4" s="11" t="s">
        <v>24</v>
      </c>
      <c r="AY4" s="11" t="s">
        <v>133</v>
      </c>
      <c r="AZ4" s="11" t="s">
        <v>132</v>
      </c>
    </row>
    <row r="5" spans="1:52" ht="18" customHeight="1" x14ac:dyDescent="0.7">
      <c r="A5" s="57" t="s">
        <v>131</v>
      </c>
      <c r="B5" s="57" t="s">
        <v>130</v>
      </c>
      <c r="C5" s="57" t="s">
        <v>129</v>
      </c>
      <c r="D5" s="57" t="s">
        <v>128</v>
      </c>
      <c r="E5" s="57" t="s">
        <v>127</v>
      </c>
      <c r="F5" s="57" t="s">
        <v>126</v>
      </c>
      <c r="G5" s="57" t="s">
        <v>125</v>
      </c>
      <c r="H5" s="57" t="s">
        <v>124</v>
      </c>
      <c r="K5" s="47"/>
      <c r="L5" s="45" t="str">
        <f>IF(K2="","",DATE(K2,2,23))</f>
        <v/>
      </c>
      <c r="M5" s="44" t="str">
        <f t="shared" si="0"/>
        <v/>
      </c>
      <c r="N5" s="26" t="s">
        <v>88</v>
      </c>
      <c r="O5" s="45" t="str">
        <f>IF(L5="","",IF(M5="日",L5+1,""))</f>
        <v/>
      </c>
      <c r="P5" s="43" t="s">
        <v>87</v>
      </c>
      <c r="S5" s="17">
        <f t="shared" si="11"/>
        <v>43469</v>
      </c>
      <c r="T5" s="25">
        <f t="shared" si="1"/>
        <v>43469</v>
      </c>
      <c r="U5" s="24" t="str">
        <f t="shared" si="2"/>
        <v>16</v>
      </c>
      <c r="V5" s="23">
        <f>IF(S5="","",IF(COUNTIF(祝日計算!$D$6:$H$12,祝日計算!U5)&gt;0,1,0))</f>
        <v>0</v>
      </c>
      <c r="Y5" s="47"/>
      <c r="Z5" s="45" t="str">
        <f>IF($B$18&gt;=5,DATE($Y$2,1,5),"")</f>
        <v/>
      </c>
      <c r="AA5" s="44" t="str">
        <f t="shared" si="3"/>
        <v/>
      </c>
      <c r="AB5" s="26" t="str">
        <f t="shared" si="4"/>
        <v/>
      </c>
      <c r="AC5" s="43" t="s">
        <v>70</v>
      </c>
      <c r="AE5" s="11">
        <f t="shared" si="12"/>
        <v>894</v>
      </c>
      <c r="AF5" s="27">
        <f>IFERROR(INDEX('2020以前祝日'!A:B,AE5,1),"")</f>
        <v>43545</v>
      </c>
      <c r="AG5" s="26" t="str">
        <f>IFERROR(INDEX('2020以前祝日'!A:B,AE5,2),"")</f>
        <v>春分の日</v>
      </c>
      <c r="AI5" s="17" t="str">
        <f>IF(設定!B24="","",設定!B24)</f>
        <v/>
      </c>
      <c r="AJ5" s="18" t="str">
        <f>IF(設定!B24="","",設定!H24)</f>
        <v/>
      </c>
      <c r="AL5" s="17" t="str">
        <f>IF(COUNTIF($AL$2:AL4,AI5)&gt;0,"",IF(AI5="","",AI5))</f>
        <v/>
      </c>
      <c r="AM5" s="18" t="str">
        <f t="shared" si="5"/>
        <v/>
      </c>
      <c r="AO5" s="27">
        <f t="shared" si="6"/>
        <v>43479</v>
      </c>
      <c r="AP5" s="26" t="str">
        <f t="shared" si="7"/>
        <v>成人の日</v>
      </c>
      <c r="AQ5" s="11"/>
      <c r="AR5" s="27">
        <f t="shared" si="13"/>
        <v>43469</v>
      </c>
      <c r="AS5" s="27" t="str">
        <f t="shared" si="8"/>
        <v>金</v>
      </c>
      <c r="AT5" s="26" t="str">
        <f t="shared" si="9"/>
        <v/>
      </c>
      <c r="AU5" s="26">
        <f t="shared" si="10"/>
        <v>0</v>
      </c>
      <c r="AV5" s="26">
        <f>COUNTIF($AU$2:AU5,0)</f>
        <v>1</v>
      </c>
      <c r="AX5" s="11" t="s">
        <v>23</v>
      </c>
      <c r="AY5" s="55">
        <v>43584</v>
      </c>
      <c r="AZ5" s="11" t="s">
        <v>123</v>
      </c>
    </row>
    <row r="6" spans="1:52" ht="18" customHeight="1" x14ac:dyDescent="0.7">
      <c r="A6" s="54" t="s">
        <v>122</v>
      </c>
      <c r="B6" s="26" t="b">
        <v>1</v>
      </c>
      <c r="C6" s="26">
        <f>IF(B6=TRUE,1,0)</f>
        <v>1</v>
      </c>
      <c r="D6" s="26">
        <f>IF($B6=TRUE,IF(設定!$G5="全部",11,IF(COUNTIF(設定!$G5:$Y5,"第1")&gt;0,11,"")),"")</f>
        <v>11</v>
      </c>
      <c r="E6" s="26">
        <f>IF($B6=TRUE,IF(設定!$G5="全部",21,IF(COUNTIF(設定!$G5:$Y5,"第2")&gt;0,21,"")),"")</f>
        <v>21</v>
      </c>
      <c r="F6" s="26">
        <f>IF($B6=TRUE,IF(設定!$G5="全部",31,IF(COUNTIF(設定!$G5:$Y5,"第3")&gt;0,31,"")),"")</f>
        <v>31</v>
      </c>
      <c r="G6" s="26">
        <f>IF($B6=TRUE,IF(設定!$G5="全部",41,IF(COUNTIF(設定!$G5:$Y5,"第4")&gt;0,41,"")),"")</f>
        <v>41</v>
      </c>
      <c r="H6" s="26">
        <f>IF($B6=TRUE,IF(設定!$G5="全部",51,IF(COUNTIF(設定!$G5:$Y5,"第5")&gt;0,51,"")),"")</f>
        <v>51</v>
      </c>
      <c r="I6" s="56"/>
      <c r="J6" s="56"/>
      <c r="K6" s="47"/>
      <c r="L6" s="45" t="str">
        <f>IF(K2="","",DATE(K2,3,23)-MATCH(K2,CHOOSE(MOD(K2,4)+1,
 {0,1900,1960,2092},{0,1901,1993},{0,1902,2026},{1903,1927,2059})))</f>
        <v/>
      </c>
      <c r="M6" s="44" t="str">
        <f t="shared" si="0"/>
        <v/>
      </c>
      <c r="N6" s="26" t="s">
        <v>86</v>
      </c>
      <c r="O6" s="45" t="str">
        <f>IF(L6="","",IF(M6="日",L6+1,""))</f>
        <v/>
      </c>
      <c r="P6" s="43" t="s">
        <v>85</v>
      </c>
      <c r="S6" s="17">
        <f t="shared" si="11"/>
        <v>43470</v>
      </c>
      <c r="T6" s="25">
        <f t="shared" si="1"/>
        <v>43470</v>
      </c>
      <c r="U6" s="24" t="str">
        <f t="shared" si="2"/>
        <v>17</v>
      </c>
      <c r="V6" s="23">
        <f>IF(S6="","",IF(COUNTIF(祝日計算!$D$6:$H$12,祝日計算!U6)&gt;0,1,0))</f>
        <v>1</v>
      </c>
      <c r="Y6" s="47"/>
      <c r="Z6" s="45" t="str">
        <f>IF($B$18&gt;=6,DATE($Y$2,1,6),"")</f>
        <v/>
      </c>
      <c r="AA6" s="44" t="str">
        <f t="shared" si="3"/>
        <v/>
      </c>
      <c r="AB6" s="26" t="str">
        <f t="shared" si="4"/>
        <v/>
      </c>
      <c r="AC6" s="43" t="s">
        <v>67</v>
      </c>
      <c r="AE6" s="11">
        <f t="shared" si="12"/>
        <v>895</v>
      </c>
      <c r="AF6" s="27">
        <f>IFERROR(INDEX('2020以前祝日'!A:B,AE6,1),"")</f>
        <v>43584</v>
      </c>
      <c r="AG6" s="26" t="str">
        <f>IFERROR(INDEX('2020以前祝日'!A:B,AE6,2),"")</f>
        <v>昭和の日</v>
      </c>
      <c r="AI6" s="17" t="str">
        <f>IF(設定!B25="","",設定!B25)</f>
        <v/>
      </c>
      <c r="AJ6" s="18" t="str">
        <f>IF(設定!B25="","",設定!H25)</f>
        <v/>
      </c>
      <c r="AL6" s="17" t="str">
        <f>IF(COUNTIF($AL$2:AL5,AI6)&gt;0,"",IF(AI6="","",AI6))</f>
        <v/>
      </c>
      <c r="AM6" s="18" t="str">
        <f t="shared" si="5"/>
        <v/>
      </c>
      <c r="AO6" s="27">
        <f t="shared" si="6"/>
        <v>43507</v>
      </c>
      <c r="AP6" s="26" t="str">
        <f t="shared" si="7"/>
        <v>建国記念の日</v>
      </c>
      <c r="AQ6" s="11"/>
      <c r="AR6" s="27">
        <f t="shared" si="13"/>
        <v>43470</v>
      </c>
      <c r="AS6" s="27" t="str">
        <f t="shared" si="8"/>
        <v>土</v>
      </c>
      <c r="AT6" s="26" t="str">
        <f t="shared" si="9"/>
        <v/>
      </c>
      <c r="AU6" s="26">
        <f t="shared" si="10"/>
        <v>1</v>
      </c>
      <c r="AV6" s="26">
        <f>COUNTIF($AU$2:AU6,0)</f>
        <v>1</v>
      </c>
      <c r="AX6" s="11" t="s">
        <v>22</v>
      </c>
      <c r="AY6" s="55">
        <v>43588</v>
      </c>
      <c r="AZ6" s="11" t="s">
        <v>121</v>
      </c>
    </row>
    <row r="7" spans="1:52" ht="18" customHeight="1" x14ac:dyDescent="0.7">
      <c r="A7" s="54" t="s">
        <v>120</v>
      </c>
      <c r="B7" s="26" t="b">
        <v>0</v>
      </c>
      <c r="C7" s="26">
        <f>IF(B7=TRUE,2,0)</f>
        <v>0</v>
      </c>
      <c r="D7" s="26" t="str">
        <f>IF($B7=TRUE,IF(設定!$G7="全部",12,IF(COUNTIF(設定!$G7:$Y7,"第1")&gt;0,12,"")),"")</f>
        <v/>
      </c>
      <c r="E7" s="26" t="str">
        <f>IF($B7=TRUE,IF(設定!$G7="全部",22,IF(COUNTIF(設定!$G7:$Y7,"第2")&gt;0,22,"")),"")</f>
        <v/>
      </c>
      <c r="F7" s="26" t="str">
        <f>IF($B7=TRUE,IF(設定!$G7="全部",32,IF(COUNTIF(設定!$G7:$Y7,"第3")&gt;0,32,"")),"")</f>
        <v/>
      </c>
      <c r="G7" s="26" t="str">
        <f>IF($B7=TRUE,IF(設定!$G7="全部",42,IF(COUNTIF(設定!$G7:$Y7,"第4")&gt;0,42,"")),"")</f>
        <v/>
      </c>
      <c r="H7" s="26" t="str">
        <f>IF($B7=TRUE,IF(設定!$G7="全部",52,IF(COUNTIF(設定!$G7:$Y7,"第5")&gt;0,52,"")),"")</f>
        <v/>
      </c>
      <c r="I7" s="56"/>
      <c r="J7" s="56"/>
      <c r="K7" s="47"/>
      <c r="L7" s="45" t="str">
        <f>IF(K2="","",DATE(K2,4,29))</f>
        <v/>
      </c>
      <c r="M7" s="44" t="str">
        <f t="shared" si="0"/>
        <v/>
      </c>
      <c r="N7" s="26" t="s">
        <v>83</v>
      </c>
      <c r="O7" s="45" t="str">
        <f>IF(L7="","",IF(M7="日",L7+1,""))</f>
        <v/>
      </c>
      <c r="P7" s="43" t="s">
        <v>82</v>
      </c>
      <c r="S7" s="17">
        <f t="shared" si="11"/>
        <v>43471</v>
      </c>
      <c r="T7" s="25">
        <f t="shared" si="1"/>
        <v>43471</v>
      </c>
      <c r="U7" s="24" t="str">
        <f t="shared" si="2"/>
        <v>11</v>
      </c>
      <c r="V7" s="23">
        <f>IF(S7="","",IF(COUNTIF(祝日計算!$D$6:$H$12,祝日計算!U7)&gt;0,1,0))</f>
        <v>1</v>
      </c>
      <c r="Y7" s="47"/>
      <c r="Z7" s="45" t="str">
        <f>IF($B$18&gt;=7,DATE($Y$2,1,7),"")</f>
        <v/>
      </c>
      <c r="AA7" s="44" t="str">
        <f t="shared" si="3"/>
        <v/>
      </c>
      <c r="AB7" s="26" t="str">
        <f t="shared" si="4"/>
        <v/>
      </c>
      <c r="AC7" s="43" t="s">
        <v>65</v>
      </c>
      <c r="AE7" s="11">
        <f t="shared" si="12"/>
        <v>896</v>
      </c>
      <c r="AF7" s="27">
        <f>IFERROR(INDEX('2020以前祝日'!A:B,AE7,1),"")</f>
        <v>43585</v>
      </c>
      <c r="AG7" s="26" t="str">
        <f>IFERROR(INDEX('2020以前祝日'!A:B,AE7,2),"")</f>
        <v>国民の休日</v>
      </c>
      <c r="AI7" s="17" t="str">
        <f>IF(設定!B26="","",設定!B26)</f>
        <v/>
      </c>
      <c r="AJ7" s="18" t="str">
        <f>IF(設定!B26="","",設定!H26)</f>
        <v/>
      </c>
      <c r="AL7" s="17" t="str">
        <f>IF(COUNTIF($AL$2:AL6,AI7)&gt;0,"",IF(AI7="","",AI7))</f>
        <v/>
      </c>
      <c r="AM7" s="18" t="str">
        <f t="shared" si="5"/>
        <v/>
      </c>
      <c r="AO7" s="27">
        <f t="shared" si="6"/>
        <v>43545</v>
      </c>
      <c r="AP7" s="26" t="str">
        <f t="shared" si="7"/>
        <v>春分の日</v>
      </c>
      <c r="AQ7" s="11"/>
      <c r="AR7" s="27">
        <f t="shared" si="13"/>
        <v>43471</v>
      </c>
      <c r="AS7" s="27" t="str">
        <f t="shared" si="8"/>
        <v>日</v>
      </c>
      <c r="AT7" s="26" t="str">
        <f t="shared" si="9"/>
        <v/>
      </c>
      <c r="AU7" s="26">
        <f t="shared" si="10"/>
        <v>1</v>
      </c>
      <c r="AV7" s="26">
        <f>COUNTIF($AU$2:AU7,0)</f>
        <v>1</v>
      </c>
      <c r="AX7" s="11" t="s">
        <v>21</v>
      </c>
      <c r="AY7" s="55">
        <v>43589</v>
      </c>
      <c r="AZ7" s="11" t="s">
        <v>119</v>
      </c>
    </row>
    <row r="8" spans="1:52" ht="18" customHeight="1" x14ac:dyDescent="0.7">
      <c r="A8" s="54" t="s">
        <v>118</v>
      </c>
      <c r="B8" s="26" t="b">
        <v>1</v>
      </c>
      <c r="C8" s="26">
        <f>IF(B8=TRUE,3,0)</f>
        <v>3</v>
      </c>
      <c r="D8" s="26" t="str">
        <f>IF($B8=TRUE,IF(設定!$G9="全部",13,IF(COUNTIF(設定!$G9:$Y9,"第1")&gt;0,13,"")),"")</f>
        <v/>
      </c>
      <c r="E8" s="26">
        <f>IF($B8=TRUE,IF(設定!$G9="全部",23,IF(COUNTIF(設定!$G9:$Y9,"第2")&gt;0,23,"")),"")</f>
        <v>23</v>
      </c>
      <c r="F8" s="26" t="str">
        <f>IF($B8=TRUE,IF(設定!$G9="全部",33,IF(COUNTIF(設定!$G9:$Y9,"第3")&gt;0,33,"")),"")</f>
        <v/>
      </c>
      <c r="G8" s="26">
        <f>IF($B8=TRUE,IF(設定!$G9="全部",43,IF(COUNTIF(設定!$G9:$Y9,"第4")&gt;0,43,"")),"")</f>
        <v>43</v>
      </c>
      <c r="H8" s="26" t="str">
        <f>IF($B8=TRUE,IF(設定!$G9="全部",53,IF(COUNTIF(設定!$G9:$Y9,"第5")&gt;0,53,"")),"")</f>
        <v/>
      </c>
      <c r="I8" s="56"/>
      <c r="J8" s="56"/>
      <c r="K8" s="47"/>
      <c r="L8" s="45" t="str">
        <f>IF(K2="","",DATE(K2,5,3))</f>
        <v/>
      </c>
      <c r="M8" s="44" t="str">
        <f t="shared" si="0"/>
        <v/>
      </c>
      <c r="N8" s="26" t="s">
        <v>80</v>
      </c>
      <c r="O8" s="50"/>
      <c r="P8" s="43" t="s">
        <v>79</v>
      </c>
      <c r="S8" s="17">
        <f t="shared" si="11"/>
        <v>43472</v>
      </c>
      <c r="T8" s="25">
        <f t="shared" si="1"/>
        <v>43472</v>
      </c>
      <c r="U8" s="24" t="str">
        <f t="shared" si="2"/>
        <v>12</v>
      </c>
      <c r="V8" s="23">
        <f>IF(S8="","",IF(COUNTIF(祝日計算!$D$6:$H$12,祝日計算!U8)&gt;0,1,0))</f>
        <v>0</v>
      </c>
      <c r="Y8" s="47"/>
      <c r="Z8" s="45" t="str">
        <f>IF($B$18&gt;=8,DATE($Y$2,1,8),"")</f>
        <v/>
      </c>
      <c r="AA8" s="44" t="str">
        <f t="shared" si="3"/>
        <v/>
      </c>
      <c r="AB8" s="26" t="str">
        <f t="shared" si="4"/>
        <v/>
      </c>
      <c r="AC8" s="43" t="s">
        <v>62</v>
      </c>
      <c r="AE8" s="11">
        <f t="shared" si="12"/>
        <v>897</v>
      </c>
      <c r="AF8" s="27">
        <f>IFERROR(INDEX('2020以前祝日'!A:B,AE8,1),"")</f>
        <v>43586</v>
      </c>
      <c r="AG8" s="26" t="str">
        <f>IFERROR(INDEX('2020以前祝日'!A:B,AE8,2),"")</f>
        <v>即位の日</v>
      </c>
      <c r="AI8" s="17" t="str">
        <f>IF(設定!B27="","",設定!B27)</f>
        <v/>
      </c>
      <c r="AJ8" s="18" t="str">
        <f>IF(設定!B27="","",設定!H27)</f>
        <v/>
      </c>
      <c r="AL8" s="17" t="str">
        <f>IF(COUNTIF($AL$2:AL7,AI8)&gt;0,"",IF(AI8="","",AI8))</f>
        <v/>
      </c>
      <c r="AM8" s="18" t="str">
        <f t="shared" si="5"/>
        <v/>
      </c>
      <c r="AO8" s="27">
        <f t="shared" si="6"/>
        <v>43584</v>
      </c>
      <c r="AP8" s="26" t="str">
        <f t="shared" si="7"/>
        <v>昭和の日</v>
      </c>
      <c r="AQ8" s="11"/>
      <c r="AR8" s="27">
        <f t="shared" si="13"/>
        <v>43472</v>
      </c>
      <c r="AS8" s="27" t="str">
        <f t="shared" si="8"/>
        <v>月</v>
      </c>
      <c r="AT8" s="26" t="str">
        <f t="shared" si="9"/>
        <v/>
      </c>
      <c r="AU8" s="26">
        <f t="shared" si="10"/>
        <v>0</v>
      </c>
      <c r="AV8" s="26">
        <f>COUNTIF($AU$2:AU8,0)</f>
        <v>2</v>
      </c>
      <c r="AX8" s="11" t="s">
        <v>20</v>
      </c>
      <c r="AY8" s="55">
        <v>43590</v>
      </c>
      <c r="AZ8" s="11" t="s">
        <v>117</v>
      </c>
    </row>
    <row r="9" spans="1:52" ht="18" customHeight="1" x14ac:dyDescent="0.7">
      <c r="A9" s="54" t="s">
        <v>116</v>
      </c>
      <c r="B9" s="26" t="b">
        <v>0</v>
      </c>
      <c r="C9" s="26">
        <f>IF(B9=TRUE,4,0)</f>
        <v>0</v>
      </c>
      <c r="D9" s="26" t="str">
        <f>IF($B9=TRUE,IF(設定!$G11="全部",14,IF(COUNTIF(設定!$G11:$Y11,"第1")&gt;0,14,"")),"")</f>
        <v/>
      </c>
      <c r="E9" s="26" t="str">
        <f>IF($B9=TRUE,IF(設定!$G11="全部",24,IF(COUNTIF(設定!$G11:$Y11,"第2")&gt;0,24,"")),"")</f>
        <v/>
      </c>
      <c r="F9" s="26" t="str">
        <f>IF($B9=TRUE,IF(設定!$G11="全部",34,IF(COUNTIF(設定!$G11:$Y11,"第3")&gt;0,34,"")),"")</f>
        <v/>
      </c>
      <c r="G9" s="26" t="str">
        <f>IF($B9=TRUE,IF(設定!$G11="全部",44,IF(COUNTIF(設定!$G11:$Y11,"第4")&gt;0,44,"")),"")</f>
        <v/>
      </c>
      <c r="H9" s="26" t="str">
        <f>IF($B9=TRUE,IF(設定!$G11="全部",54,IF(COUNTIF(設定!$G11:$Y11,"第5")&gt;0,54,"")),"")</f>
        <v/>
      </c>
      <c r="I9" s="56"/>
      <c r="J9" s="56"/>
      <c r="K9" s="47"/>
      <c r="L9" s="45" t="str">
        <f>IF(K2="","",DATE(K2,5,4))</f>
        <v/>
      </c>
      <c r="M9" s="44" t="str">
        <f t="shared" si="0"/>
        <v/>
      </c>
      <c r="N9" s="26" t="s">
        <v>77</v>
      </c>
      <c r="O9" s="50"/>
      <c r="P9" s="43" t="s">
        <v>76</v>
      </c>
      <c r="S9" s="17">
        <f t="shared" si="11"/>
        <v>43473</v>
      </c>
      <c r="T9" s="25">
        <f t="shared" si="1"/>
        <v>43473</v>
      </c>
      <c r="U9" s="24" t="str">
        <f t="shared" si="2"/>
        <v>23</v>
      </c>
      <c r="V9" s="23">
        <f>IF(S9="","",IF(COUNTIF(祝日計算!$D$6:$H$12,祝日計算!U9)&gt;0,1,0))</f>
        <v>1</v>
      </c>
      <c r="Y9" s="47"/>
      <c r="Z9" s="45" t="str">
        <f>IF($B$18&gt;=9,DATE($Y$2,1,9),"")</f>
        <v/>
      </c>
      <c r="AA9" s="44" t="str">
        <f t="shared" si="3"/>
        <v/>
      </c>
      <c r="AB9" s="26" t="str">
        <f t="shared" si="4"/>
        <v/>
      </c>
      <c r="AC9" s="43" t="s">
        <v>59</v>
      </c>
      <c r="AE9" s="11">
        <f t="shared" si="12"/>
        <v>898</v>
      </c>
      <c r="AF9" s="27">
        <f>IFERROR(INDEX('2020以前祝日'!A:B,AE9,1),"")</f>
        <v>43587</v>
      </c>
      <c r="AG9" s="26" t="str">
        <f>IFERROR(INDEX('2020以前祝日'!A:B,AE9,2),"")</f>
        <v>国民の休日</v>
      </c>
      <c r="AI9" s="17" t="str">
        <f>IF(設定!B28="","",設定!B28)</f>
        <v/>
      </c>
      <c r="AJ9" s="18" t="str">
        <f>IF(設定!B28="","",設定!H28)</f>
        <v/>
      </c>
      <c r="AL9" s="17" t="str">
        <f>IF(COUNTIF($AL$2:AL8,AI9)&gt;0,"",IF(AI9="","",AI9))</f>
        <v/>
      </c>
      <c r="AM9" s="18" t="str">
        <f t="shared" si="5"/>
        <v/>
      </c>
      <c r="AO9" s="27">
        <f t="shared" si="6"/>
        <v>43585</v>
      </c>
      <c r="AP9" s="26" t="str">
        <f t="shared" si="7"/>
        <v>国民の休日</v>
      </c>
      <c r="AQ9" s="11"/>
      <c r="AR9" s="27">
        <f t="shared" si="13"/>
        <v>43473</v>
      </c>
      <c r="AS9" s="27" t="str">
        <f t="shared" si="8"/>
        <v>火</v>
      </c>
      <c r="AT9" s="26" t="str">
        <f t="shared" si="9"/>
        <v/>
      </c>
      <c r="AU9" s="26">
        <f t="shared" si="10"/>
        <v>1</v>
      </c>
      <c r="AV9" s="26">
        <f>COUNTIF($AU$2:AU9,0)</f>
        <v>2</v>
      </c>
      <c r="AX9" s="11" t="s">
        <v>18</v>
      </c>
      <c r="AY9" s="11" t="s">
        <v>115</v>
      </c>
      <c r="AZ9" s="11" t="s">
        <v>114</v>
      </c>
    </row>
    <row r="10" spans="1:52" ht="18" customHeight="1" x14ac:dyDescent="0.7">
      <c r="A10" s="54" t="s">
        <v>113</v>
      </c>
      <c r="B10" s="26" t="b">
        <v>0</v>
      </c>
      <c r="C10" s="26">
        <f>IF(B10=TRUE,5,0)</f>
        <v>0</v>
      </c>
      <c r="D10" s="26" t="str">
        <f>IF($B10=TRUE,IF(設定!$G13="全部",15,IF(COUNTIF(設定!$G13:$Y13,"第1")&gt;0,15,"")),"")</f>
        <v/>
      </c>
      <c r="E10" s="26" t="str">
        <f>IF($B10=TRUE,IF(設定!$G13="全部",25,IF(COUNTIF(設定!$G13:$Y13,"第2")&gt;0,25,"")),"")</f>
        <v/>
      </c>
      <c r="F10" s="26" t="str">
        <f>IF($B10=TRUE,IF(設定!$G13="全部",35,IF(COUNTIF(設定!$G13:$Y13,"第3")&gt;0,35,"")),"")</f>
        <v/>
      </c>
      <c r="G10" s="26" t="str">
        <f>IF($B10=TRUE,IF(設定!$G13="全部",45,IF(COUNTIF(設定!$G13:$Y13,"第4")&gt;0,45,"")),"")</f>
        <v/>
      </c>
      <c r="H10" s="26" t="str">
        <f>IF($B10=TRUE,IF(設定!$G13="全部",55,IF(COUNTIF(設定!$G13:$Y13,"第5")&gt;0,55,"")),"")</f>
        <v/>
      </c>
      <c r="I10" s="56"/>
      <c r="J10" s="56"/>
      <c r="K10" s="47"/>
      <c r="L10" s="45" t="str">
        <f>IF(K2="","",DATE(K2,5,5))</f>
        <v/>
      </c>
      <c r="M10" s="44" t="str">
        <f t="shared" si="0"/>
        <v/>
      </c>
      <c r="N10" s="26" t="s">
        <v>74</v>
      </c>
      <c r="O10" s="45" t="str">
        <f>IF(L10="","",IF(M10="日",L10+1,IF(M9="日",L10+1,IF(M8="日",L10+1,""))))</f>
        <v/>
      </c>
      <c r="P10" s="43" t="s">
        <v>73</v>
      </c>
      <c r="S10" s="17">
        <f t="shared" si="11"/>
        <v>43474</v>
      </c>
      <c r="T10" s="25">
        <f t="shared" si="1"/>
        <v>43474</v>
      </c>
      <c r="U10" s="24" t="str">
        <f t="shared" si="2"/>
        <v>24</v>
      </c>
      <c r="V10" s="23">
        <f>IF(S10="","",IF(COUNTIF(祝日計算!$D$6:$H$12,祝日計算!U10)&gt;0,1,0))</f>
        <v>0</v>
      </c>
      <c r="Y10" s="47"/>
      <c r="Z10" s="45" t="str">
        <f>IF($B$18&gt;=10,DATE($Y$2,1,10),"")</f>
        <v/>
      </c>
      <c r="AA10" s="44" t="str">
        <f t="shared" si="3"/>
        <v/>
      </c>
      <c r="AB10" s="26" t="str">
        <f t="shared" si="4"/>
        <v/>
      </c>
      <c r="AC10" s="43" t="s">
        <v>57</v>
      </c>
      <c r="AE10" s="11">
        <f t="shared" si="12"/>
        <v>899</v>
      </c>
      <c r="AF10" s="27">
        <f>IFERROR(INDEX('2020以前祝日'!A:B,AE10,1),"")</f>
        <v>43588</v>
      </c>
      <c r="AG10" s="26" t="str">
        <f>IFERROR(INDEX('2020以前祝日'!A:B,AE10,2),"")</f>
        <v>憲法記念日</v>
      </c>
      <c r="AI10" s="17" t="str">
        <f>IF(設定!B29="","",設定!B29)</f>
        <v/>
      </c>
      <c r="AJ10" s="18" t="str">
        <f>IF(設定!B29="","",設定!H29)</f>
        <v/>
      </c>
      <c r="AL10" s="17" t="str">
        <f>IF(COUNTIF($AL$2:AL9,AI10)&gt;0,"",IF(AI10="","",AI10))</f>
        <v/>
      </c>
      <c r="AM10" s="18" t="str">
        <f t="shared" si="5"/>
        <v/>
      </c>
      <c r="AO10" s="27">
        <f t="shared" si="6"/>
        <v>43586</v>
      </c>
      <c r="AP10" s="26" t="str">
        <f t="shared" si="7"/>
        <v>即位の日</v>
      </c>
      <c r="AQ10" s="11"/>
      <c r="AR10" s="27">
        <f t="shared" si="13"/>
        <v>43474</v>
      </c>
      <c r="AS10" s="27" t="str">
        <f t="shared" si="8"/>
        <v>水</v>
      </c>
      <c r="AT10" s="26" t="str">
        <f t="shared" si="9"/>
        <v/>
      </c>
      <c r="AU10" s="26">
        <f t="shared" si="10"/>
        <v>0</v>
      </c>
      <c r="AV10" s="26">
        <f>COUNTIF($AU$2:AU10,0)</f>
        <v>3</v>
      </c>
      <c r="AX10" s="11" t="s">
        <v>16</v>
      </c>
      <c r="AY10" s="55">
        <v>43688</v>
      </c>
      <c r="AZ10" s="11" t="s">
        <v>112</v>
      </c>
    </row>
    <row r="11" spans="1:52" ht="18" customHeight="1" x14ac:dyDescent="0.7">
      <c r="A11" s="54" t="s">
        <v>111</v>
      </c>
      <c r="B11" s="26" t="b">
        <v>0</v>
      </c>
      <c r="C11" s="26">
        <f>IF(B11=TRUE,6,0)</f>
        <v>0</v>
      </c>
      <c r="D11" s="26" t="str">
        <f>IF($B11=TRUE,IF(設定!$G15="全部",16,IF(COUNTIF(設定!$G15:$Y15,"第1")&gt;0,16,"")),"")</f>
        <v/>
      </c>
      <c r="E11" s="26" t="str">
        <f>IF($B11=TRUE,IF(設定!$G15="全部",26,IF(COUNTIF(設定!$G15:$Y15,"第2")&gt;0,26,"")),"")</f>
        <v/>
      </c>
      <c r="F11" s="26" t="str">
        <f>IF($B11=TRUE,IF(設定!$G15="全部",36,IF(COUNTIF(設定!$G15:$Y15,"第3")&gt;0,36,"")),"")</f>
        <v/>
      </c>
      <c r="G11" s="26" t="str">
        <f>IF($B11=TRUE,IF(設定!$G15="全部",46,IF(COUNTIF(設定!$G15:$Y15,"第4")&gt;0,46,"")),"")</f>
        <v/>
      </c>
      <c r="H11" s="26" t="str">
        <f>IF($B11=TRUE,IF(設定!$G15="全部",56,IF(COUNTIF(設定!$G15:$Y15,"第5")&gt;0,56,"")),"")</f>
        <v/>
      </c>
      <c r="I11" s="56"/>
      <c r="J11" s="56"/>
      <c r="K11" s="47"/>
      <c r="L11" s="45" t="str">
        <f>IF(K2="","",DATE(K2,7,21)-WEEKDAY(DATE(K2,7,21),3))</f>
        <v/>
      </c>
      <c r="M11" s="44" t="str">
        <f t="shared" si="0"/>
        <v/>
      </c>
      <c r="N11" s="26" t="s">
        <v>71</v>
      </c>
      <c r="O11" s="50"/>
      <c r="P11" s="43" t="str">
        <f>"7月第3月曜"</f>
        <v>7月第3月曜</v>
      </c>
      <c r="S11" s="17">
        <f t="shared" si="11"/>
        <v>43475</v>
      </c>
      <c r="T11" s="25">
        <f t="shared" si="1"/>
        <v>43475</v>
      </c>
      <c r="U11" s="24" t="str">
        <f t="shared" si="2"/>
        <v>25</v>
      </c>
      <c r="V11" s="23">
        <f>IF(S11="","",IF(COUNTIF(祝日計算!$D$6:$H$12,祝日計算!U11)&gt;0,1,0))</f>
        <v>0</v>
      </c>
      <c r="Y11" s="47"/>
      <c r="Z11" s="45" t="str">
        <f>IF($B$16&lt;=20,DATE($Y$2,12,20),"")</f>
        <v/>
      </c>
      <c r="AA11" s="44" t="str">
        <f t="shared" si="3"/>
        <v/>
      </c>
      <c r="AB11" s="26" t="str">
        <f t="shared" si="4"/>
        <v/>
      </c>
      <c r="AC11" s="43" t="s">
        <v>54</v>
      </c>
      <c r="AE11" s="11">
        <f t="shared" si="12"/>
        <v>900</v>
      </c>
      <c r="AF11" s="27">
        <f>IFERROR(INDEX('2020以前祝日'!A:B,AE11,1),"")</f>
        <v>43589</v>
      </c>
      <c r="AG11" s="26" t="str">
        <f>IFERROR(INDEX('2020以前祝日'!A:B,AE11,2),"")</f>
        <v>みどりの日</v>
      </c>
      <c r="AI11" s="17" t="str">
        <f>IF(設定!B30="","",設定!B30)</f>
        <v/>
      </c>
      <c r="AJ11" s="18" t="str">
        <f>IF(設定!B30="","",設定!H30)</f>
        <v/>
      </c>
      <c r="AL11" s="17" t="str">
        <f>IF(COUNTIF($AL$2:AL10,AI11)&gt;0,"",IF(AI11="","",AI11))</f>
        <v/>
      </c>
      <c r="AM11" s="18" t="str">
        <f t="shared" si="5"/>
        <v/>
      </c>
      <c r="AO11" s="27">
        <f t="shared" si="6"/>
        <v>43587</v>
      </c>
      <c r="AP11" s="26" t="str">
        <f t="shared" si="7"/>
        <v>国民の休日</v>
      </c>
      <c r="AQ11" s="11"/>
      <c r="AR11" s="27">
        <f t="shared" si="13"/>
        <v>43475</v>
      </c>
      <c r="AS11" s="27" t="str">
        <f t="shared" si="8"/>
        <v>木</v>
      </c>
      <c r="AT11" s="26" t="str">
        <f t="shared" si="9"/>
        <v/>
      </c>
      <c r="AU11" s="26">
        <f t="shared" si="10"/>
        <v>0</v>
      </c>
      <c r="AV11" s="26">
        <f>COUNTIF($AU$2:AU11,0)</f>
        <v>4</v>
      </c>
      <c r="AX11" s="11" t="s">
        <v>15</v>
      </c>
      <c r="AY11" s="11" t="s">
        <v>110</v>
      </c>
      <c r="AZ11" s="11" t="s">
        <v>109</v>
      </c>
    </row>
    <row r="12" spans="1:52" ht="18" customHeight="1" x14ac:dyDescent="0.7">
      <c r="A12" s="54" t="s">
        <v>108</v>
      </c>
      <c r="B12" s="26" t="b">
        <v>1</v>
      </c>
      <c r="C12" s="26">
        <f>IF(B12=TRUE,7,0)</f>
        <v>7</v>
      </c>
      <c r="D12" s="26">
        <f>IF($B12=TRUE,IF(設定!$G17="全部",17,IF(COUNTIF(設定!$G17:$Y17,"第1")&gt;0,17,"")),"")</f>
        <v>17</v>
      </c>
      <c r="E12" s="26">
        <f>IF($B12=TRUE,IF(設定!$G17="全部",27,IF(COUNTIF(設定!$G17:$Y17,"第2")&gt;0,27,"")),"")</f>
        <v>27</v>
      </c>
      <c r="F12" s="26">
        <f>IF($B12=TRUE,IF(設定!$G17="全部",37,IF(COUNTIF(設定!$G17:$Y17,"第3")&gt;0,37,"")),"")</f>
        <v>37</v>
      </c>
      <c r="G12" s="26">
        <f>IF($B12=TRUE,IF(設定!$G17="全部",47,IF(COUNTIF(設定!$G17:$Y17,"第4")&gt;0,47,"")),"")</f>
        <v>47</v>
      </c>
      <c r="H12" s="26">
        <f>IF($B12=TRUE,IF(設定!$G17="全部",57,IF(COUNTIF(設定!$G17:$Y17,"第5")&gt;0,57,"")),"")</f>
        <v>57</v>
      </c>
      <c r="I12" s="56"/>
      <c r="J12" s="56"/>
      <c r="K12" s="47"/>
      <c r="L12" s="45" t="str">
        <f>IF(K2="","",DATE(K2,8,11))</f>
        <v/>
      </c>
      <c r="M12" s="44" t="str">
        <f t="shared" si="0"/>
        <v/>
      </c>
      <c r="N12" s="26" t="s">
        <v>69</v>
      </c>
      <c r="O12" s="45" t="str">
        <f>IF(L12="","",IF(M12="日",L12+1,""))</f>
        <v/>
      </c>
      <c r="P12" s="43" t="s">
        <v>68</v>
      </c>
      <c r="S12" s="17">
        <f t="shared" si="11"/>
        <v>43476</v>
      </c>
      <c r="T12" s="25">
        <f t="shared" si="1"/>
        <v>43476</v>
      </c>
      <c r="U12" s="24" t="str">
        <f t="shared" si="2"/>
        <v>26</v>
      </c>
      <c r="V12" s="23">
        <f>IF(S12="","",IF(COUNTIF(祝日計算!$D$6:$H$12,祝日計算!U12)&gt;0,1,0))</f>
        <v>0</v>
      </c>
      <c r="Y12" s="47"/>
      <c r="Z12" s="45" t="str">
        <f>IF($B$16&lt;=21,DATE($Y$2,12,21),"")</f>
        <v/>
      </c>
      <c r="AA12" s="44" t="str">
        <f t="shared" si="3"/>
        <v/>
      </c>
      <c r="AB12" s="26" t="str">
        <f t="shared" si="4"/>
        <v/>
      </c>
      <c r="AC12" s="43" t="s">
        <v>51</v>
      </c>
      <c r="AE12" s="11">
        <f t="shared" si="12"/>
        <v>901</v>
      </c>
      <c r="AF12" s="27">
        <f>IFERROR(INDEX('2020以前祝日'!A:B,AE12,1),"")</f>
        <v>43590</v>
      </c>
      <c r="AG12" s="26" t="str">
        <f>IFERROR(INDEX('2020以前祝日'!A:B,AE12,2),"")</f>
        <v>こどもの日</v>
      </c>
      <c r="AI12" s="17" t="str">
        <f>IF(設定!B31="","",設定!B31)</f>
        <v/>
      </c>
      <c r="AJ12" s="18" t="str">
        <f>IF(設定!B31="","",設定!H31)</f>
        <v/>
      </c>
      <c r="AL12" s="17" t="str">
        <f>IF(COUNTIF($AL$2:AL11,AI12)&gt;0,"",IF(AI12="","",AI12))</f>
        <v/>
      </c>
      <c r="AM12" s="18" t="str">
        <f t="shared" si="5"/>
        <v/>
      </c>
      <c r="AO12" s="27">
        <f t="shared" si="6"/>
        <v>43588</v>
      </c>
      <c r="AP12" s="26" t="str">
        <f t="shared" si="7"/>
        <v>憲法記念日</v>
      </c>
      <c r="AQ12" s="11"/>
      <c r="AR12" s="27">
        <f t="shared" si="13"/>
        <v>43476</v>
      </c>
      <c r="AS12" s="27" t="str">
        <f t="shared" si="8"/>
        <v>金</v>
      </c>
      <c r="AT12" s="26" t="str">
        <f t="shared" si="9"/>
        <v/>
      </c>
      <c r="AU12" s="26">
        <f t="shared" si="10"/>
        <v>0</v>
      </c>
      <c r="AV12" s="26">
        <f>COUNTIF($AU$2:AU12,0)</f>
        <v>5</v>
      </c>
      <c r="AX12" s="11" t="s">
        <v>14</v>
      </c>
      <c r="AY12" s="11" t="s">
        <v>107</v>
      </c>
      <c r="AZ12" s="11" t="s">
        <v>106</v>
      </c>
    </row>
    <row r="13" spans="1:52" ht="18" customHeight="1" x14ac:dyDescent="0.7">
      <c r="K13" s="47"/>
      <c r="L13" s="45" t="str">
        <f>IF(K2="","",DATE(K2,9,21)-WEEKDAY(DATE(K2,9,21),3))</f>
        <v/>
      </c>
      <c r="M13" s="44" t="str">
        <f t="shared" si="0"/>
        <v/>
      </c>
      <c r="N13" s="26" t="s">
        <v>66</v>
      </c>
      <c r="O13" s="50"/>
      <c r="P13" s="43" t="str">
        <f>"9月第3月曜"</f>
        <v>9月第3月曜</v>
      </c>
      <c r="S13" s="17">
        <f t="shared" si="11"/>
        <v>43477</v>
      </c>
      <c r="T13" s="25">
        <f t="shared" si="1"/>
        <v>43477</v>
      </c>
      <c r="U13" s="24" t="str">
        <f t="shared" si="2"/>
        <v>27</v>
      </c>
      <c r="V13" s="23">
        <f>IF(S13="","",IF(COUNTIF(祝日計算!$D$6:$H$12,祝日計算!U13)&gt;0,1,0))</f>
        <v>1</v>
      </c>
      <c r="Y13" s="47"/>
      <c r="Z13" s="45" t="str">
        <f>IF($B$16&lt;=22,DATE($Y$2,12,22),"")</f>
        <v/>
      </c>
      <c r="AA13" s="44" t="str">
        <f t="shared" si="3"/>
        <v/>
      </c>
      <c r="AB13" s="26" t="str">
        <f t="shared" si="4"/>
        <v/>
      </c>
      <c r="AC13" s="43" t="s">
        <v>50</v>
      </c>
      <c r="AE13" s="11">
        <f t="shared" si="12"/>
        <v>902</v>
      </c>
      <c r="AF13" s="27">
        <f>IFERROR(INDEX('2020以前祝日'!A:B,AE13,1),"")</f>
        <v>43591</v>
      </c>
      <c r="AG13" s="26" t="str">
        <f>IFERROR(INDEX('2020以前祝日'!A:B,AE13,2),"")</f>
        <v>振替休日</v>
      </c>
      <c r="AI13" s="17" t="str">
        <f>IF(設定!B32="","",設定!B32)</f>
        <v/>
      </c>
      <c r="AJ13" s="18" t="str">
        <f>IF(設定!B32="","",設定!H32)</f>
        <v/>
      </c>
      <c r="AL13" s="17" t="str">
        <f>IF(COUNTIF($AL$2:AL12,AI13)&gt;0,"",IF(AI13="","",AI13))</f>
        <v/>
      </c>
      <c r="AM13" s="18" t="str">
        <f t="shared" si="5"/>
        <v/>
      </c>
      <c r="AO13" s="27">
        <f t="shared" si="6"/>
        <v>43589</v>
      </c>
      <c r="AP13" s="26" t="str">
        <f t="shared" si="7"/>
        <v>みどりの日</v>
      </c>
      <c r="AQ13" s="11"/>
      <c r="AR13" s="27">
        <f t="shared" si="13"/>
        <v>43477</v>
      </c>
      <c r="AS13" s="27" t="str">
        <f t="shared" si="8"/>
        <v>土</v>
      </c>
      <c r="AT13" s="26" t="str">
        <f t="shared" si="9"/>
        <v/>
      </c>
      <c r="AU13" s="26">
        <f t="shared" si="10"/>
        <v>1</v>
      </c>
      <c r="AV13" s="26">
        <f>COUNTIF($AU$2:AU13,0)</f>
        <v>5</v>
      </c>
      <c r="AX13" s="11" t="s">
        <v>33</v>
      </c>
      <c r="AY13" s="11" t="s">
        <v>105</v>
      </c>
      <c r="AZ13" s="11" t="s">
        <v>104</v>
      </c>
    </row>
    <row r="14" spans="1:52" ht="18" customHeight="1" x14ac:dyDescent="0.5">
      <c r="A14" s="11" t="s">
        <v>103</v>
      </c>
      <c r="C14" s="53"/>
      <c r="D14" s="53"/>
      <c r="E14" s="53"/>
      <c r="F14" s="53"/>
      <c r="G14" s="53"/>
      <c r="H14" s="53"/>
      <c r="K14" s="47"/>
      <c r="L14" s="45" t="str">
        <f>IF(K2="","",IF((L15-L13)=2,L13+1,""))</f>
        <v/>
      </c>
      <c r="M14" s="44" t="str">
        <f t="shared" si="0"/>
        <v/>
      </c>
      <c r="N14" s="26" t="s">
        <v>64</v>
      </c>
      <c r="O14" s="50"/>
      <c r="P14" s="26" t="s">
        <v>63</v>
      </c>
      <c r="S14" s="17">
        <f t="shared" si="11"/>
        <v>43478</v>
      </c>
      <c r="T14" s="25">
        <f t="shared" si="1"/>
        <v>43478</v>
      </c>
      <c r="U14" s="24" t="str">
        <f t="shared" si="2"/>
        <v>21</v>
      </c>
      <c r="V14" s="23">
        <f>IF(S14="","",IF(COUNTIF(祝日計算!$D$6:$H$12,祝日計算!U14)&gt;0,1,0))</f>
        <v>1</v>
      </c>
      <c r="Y14" s="47"/>
      <c r="Z14" s="45" t="str">
        <f>IF($B$16&lt;=23,DATE($Y$2,12,23),"")</f>
        <v/>
      </c>
      <c r="AA14" s="44" t="str">
        <f t="shared" si="3"/>
        <v/>
      </c>
      <c r="AB14" s="26" t="str">
        <f t="shared" si="4"/>
        <v/>
      </c>
      <c r="AC14" s="43" t="s">
        <v>49</v>
      </c>
      <c r="AE14" s="11">
        <f t="shared" si="12"/>
        <v>903</v>
      </c>
      <c r="AF14" s="27">
        <f>IFERROR(INDEX('2020以前祝日'!A:B,AE14,1),"")</f>
        <v>43661</v>
      </c>
      <c r="AG14" s="26" t="str">
        <f>IFERROR(INDEX('2020以前祝日'!A:B,AE14,2),"")</f>
        <v>海の日</v>
      </c>
      <c r="AI14" s="17" t="str">
        <f>IF(設定!B33="","",設定!B33)</f>
        <v/>
      </c>
      <c r="AJ14" s="18" t="str">
        <f>IF(設定!B33="","",設定!H33)</f>
        <v/>
      </c>
      <c r="AL14" s="17" t="str">
        <f>IF(COUNTIF($AL$2:AL13,AI14)&gt;0,"",IF(AI14="","",AI14))</f>
        <v/>
      </c>
      <c r="AM14" s="18" t="str">
        <f t="shared" si="5"/>
        <v/>
      </c>
      <c r="AO14" s="27">
        <f t="shared" si="6"/>
        <v>43590</v>
      </c>
      <c r="AP14" s="26" t="str">
        <f t="shared" si="7"/>
        <v>こどもの日</v>
      </c>
      <c r="AQ14" s="11"/>
      <c r="AR14" s="27">
        <f t="shared" si="13"/>
        <v>43478</v>
      </c>
      <c r="AS14" s="27" t="str">
        <f t="shared" si="8"/>
        <v>日</v>
      </c>
      <c r="AT14" s="26" t="str">
        <f t="shared" si="9"/>
        <v/>
      </c>
      <c r="AU14" s="26">
        <f t="shared" si="10"/>
        <v>1</v>
      </c>
      <c r="AV14" s="26">
        <f>COUNTIF($AU$2:AU14,0)</f>
        <v>5</v>
      </c>
      <c r="AX14" s="11" t="s">
        <v>13</v>
      </c>
      <c r="AY14" s="55">
        <v>43772</v>
      </c>
      <c r="AZ14" s="11" t="s">
        <v>102</v>
      </c>
    </row>
    <row r="15" spans="1:52" ht="18" customHeight="1" x14ac:dyDescent="0.5">
      <c r="A15" s="54" t="s">
        <v>101</v>
      </c>
      <c r="B15" s="26">
        <v>1</v>
      </c>
      <c r="C15" s="53"/>
      <c r="D15" s="53"/>
      <c r="E15" s="53"/>
      <c r="F15" s="53"/>
      <c r="G15" s="53"/>
      <c r="H15" s="53"/>
      <c r="K15" s="47"/>
      <c r="L15" s="45" t="str">
        <f>IF(K2="","",DATE(K2,9,25)-MATCH(K2,CHOOSE(MOD(K2,4)+1,
{0,1900,2012},{1901,1921,2045},{1902,1950,2078},{1903,1983})))</f>
        <v/>
      </c>
      <c r="M15" s="44" t="str">
        <f t="shared" si="0"/>
        <v/>
      </c>
      <c r="N15" s="26" t="s">
        <v>61</v>
      </c>
      <c r="O15" s="45" t="str">
        <f>IF(L15="","",IF(M15="日",L15+1,""))</f>
        <v/>
      </c>
      <c r="P15" s="43" t="s">
        <v>60</v>
      </c>
      <c r="S15" s="17">
        <f t="shared" si="11"/>
        <v>43479</v>
      </c>
      <c r="T15" s="25">
        <f t="shared" si="1"/>
        <v>43479</v>
      </c>
      <c r="U15" s="24" t="str">
        <f t="shared" si="2"/>
        <v>22</v>
      </c>
      <c r="V15" s="23">
        <f>IF(S15="","",IF(COUNTIF(祝日計算!$D$6:$H$12,祝日計算!U15)&gt;0,1,0))</f>
        <v>0</v>
      </c>
      <c r="Y15" s="47"/>
      <c r="Z15" s="45" t="str">
        <f>IF($B$16&lt;=24,DATE($Y$2,12,24),"")</f>
        <v/>
      </c>
      <c r="AA15" s="44" t="str">
        <f t="shared" si="3"/>
        <v/>
      </c>
      <c r="AB15" s="26" t="str">
        <f t="shared" si="4"/>
        <v/>
      </c>
      <c r="AC15" s="43" t="s">
        <v>48</v>
      </c>
      <c r="AE15" s="11">
        <f t="shared" si="12"/>
        <v>904</v>
      </c>
      <c r="AF15" s="27">
        <f>IFERROR(INDEX('2020以前祝日'!A:B,AE15,1),"")</f>
        <v>43688</v>
      </c>
      <c r="AG15" s="26" t="str">
        <f>IFERROR(INDEX('2020以前祝日'!A:B,AE15,2),"")</f>
        <v>山の日</v>
      </c>
      <c r="AI15" s="17" t="str">
        <f>IF(設定!B34="","",設定!B34)</f>
        <v/>
      </c>
      <c r="AJ15" s="18" t="str">
        <f>IF(設定!B34="","",設定!H34)</f>
        <v/>
      </c>
      <c r="AL15" s="17" t="str">
        <f>IF(COUNTIF($AL$2:AL14,AI15)&gt;0,"",IF(AI15="","",AI15))</f>
        <v/>
      </c>
      <c r="AM15" s="18" t="str">
        <f t="shared" si="5"/>
        <v/>
      </c>
      <c r="AO15" s="27">
        <f t="shared" si="6"/>
        <v>43591</v>
      </c>
      <c r="AP15" s="26" t="str">
        <f t="shared" si="7"/>
        <v>振替休日</v>
      </c>
      <c r="AQ15" s="11"/>
      <c r="AR15" s="27">
        <f t="shared" si="13"/>
        <v>43479</v>
      </c>
      <c r="AS15" s="27" t="str">
        <f t="shared" si="8"/>
        <v>祝</v>
      </c>
      <c r="AT15" s="26" t="str">
        <f t="shared" si="9"/>
        <v>成人の日</v>
      </c>
      <c r="AU15" s="26">
        <f t="shared" si="10"/>
        <v>1</v>
      </c>
      <c r="AV15" s="26">
        <f>COUNTIF($AU$2:AU15,0)</f>
        <v>5</v>
      </c>
      <c r="AX15" s="11" t="s">
        <v>12</v>
      </c>
      <c r="AY15" s="55">
        <v>43792</v>
      </c>
      <c r="AZ15" s="11" t="s">
        <v>100</v>
      </c>
    </row>
    <row r="16" spans="1:52" ht="18" customHeight="1" x14ac:dyDescent="0.5">
      <c r="A16" s="54" t="s">
        <v>99</v>
      </c>
      <c r="B16" s="26">
        <f>IF(B15=1,設定!AN5,99)</f>
        <v>29</v>
      </c>
      <c r="C16" s="53"/>
      <c r="D16" s="53"/>
      <c r="E16" s="53"/>
      <c r="F16" s="53"/>
      <c r="G16" s="53"/>
      <c r="H16" s="53"/>
      <c r="K16" s="47"/>
      <c r="L16" s="45" t="str">
        <f>IF(K2="","",DATE(K2,10,14)-WEEKDAY(DATE(K2,10,14),3))</f>
        <v/>
      </c>
      <c r="M16" s="44" t="str">
        <f t="shared" si="0"/>
        <v/>
      </c>
      <c r="N16" s="26" t="s">
        <v>58</v>
      </c>
      <c r="O16" s="50"/>
      <c r="P16" s="43" t="str">
        <f>"10月第2月曜"</f>
        <v>10月第2月曜</v>
      </c>
      <c r="S16" s="17">
        <f t="shared" si="11"/>
        <v>43480</v>
      </c>
      <c r="T16" s="25">
        <f t="shared" si="1"/>
        <v>43480</v>
      </c>
      <c r="U16" s="24" t="str">
        <f t="shared" si="2"/>
        <v>33</v>
      </c>
      <c r="V16" s="23">
        <f>IF(S16="","",IF(COUNTIF(祝日計算!$D$6:$H$12,祝日計算!U16)&gt;0,1,0))</f>
        <v>0</v>
      </c>
      <c r="Y16" s="47"/>
      <c r="Z16" s="45" t="str">
        <f>IF($B$16&lt;=25,DATE($Y$2,12,25),"")</f>
        <v/>
      </c>
      <c r="AA16" s="44" t="str">
        <f t="shared" si="3"/>
        <v/>
      </c>
      <c r="AB16" s="26" t="str">
        <f t="shared" si="4"/>
        <v/>
      </c>
      <c r="AC16" s="43" t="s">
        <v>47</v>
      </c>
      <c r="AE16" s="11">
        <f t="shared" si="12"/>
        <v>905</v>
      </c>
      <c r="AF16" s="27">
        <f>IFERROR(INDEX('2020以前祝日'!A:B,AE16,1),"")</f>
        <v>43689</v>
      </c>
      <c r="AG16" s="26" t="str">
        <f>IFERROR(INDEX('2020以前祝日'!A:B,AE16,2),"")</f>
        <v>振替休日</v>
      </c>
      <c r="AI16" s="17" t="str">
        <f>IF(設定!B35="","",設定!B35)</f>
        <v/>
      </c>
      <c r="AJ16" s="18" t="str">
        <f>IF(設定!B35="","",設定!H35)</f>
        <v/>
      </c>
      <c r="AL16" s="17" t="str">
        <f>IF(COUNTIF($AL$2:AL15,AI16)&gt;0,"",IF(AI16="","",AI16))</f>
        <v/>
      </c>
      <c r="AM16" s="18" t="str">
        <f t="shared" si="5"/>
        <v/>
      </c>
      <c r="AO16" s="27">
        <f t="shared" si="6"/>
        <v>43661</v>
      </c>
      <c r="AP16" s="26" t="str">
        <f t="shared" si="7"/>
        <v>海の日</v>
      </c>
      <c r="AQ16" s="11"/>
      <c r="AR16" s="27">
        <f t="shared" si="13"/>
        <v>43480</v>
      </c>
      <c r="AS16" s="27" t="str">
        <f t="shared" si="8"/>
        <v>火</v>
      </c>
      <c r="AT16" s="26" t="str">
        <f t="shared" si="9"/>
        <v/>
      </c>
      <c r="AU16" s="26">
        <f t="shared" si="10"/>
        <v>0</v>
      </c>
      <c r="AV16" s="26">
        <f>COUNTIF($AU$2:AU16,0)</f>
        <v>6</v>
      </c>
      <c r="AX16" s="11" t="s">
        <v>25</v>
      </c>
      <c r="AY16" s="55">
        <v>43822</v>
      </c>
      <c r="AZ16" s="11" t="s">
        <v>98</v>
      </c>
    </row>
    <row r="17" spans="1:48" ht="18" customHeight="1" x14ac:dyDescent="0.5">
      <c r="A17" s="54" t="s">
        <v>97</v>
      </c>
      <c r="B17" s="26">
        <v>1</v>
      </c>
      <c r="C17" s="53"/>
      <c r="D17" s="53"/>
      <c r="E17" s="53"/>
      <c r="F17" s="53"/>
      <c r="G17" s="53"/>
      <c r="H17" s="53"/>
      <c r="K17" s="47"/>
      <c r="L17" s="45" t="str">
        <f>IF(K2="","",DATE(K2,11,3))</f>
        <v/>
      </c>
      <c r="M17" s="44" t="str">
        <f t="shared" si="0"/>
        <v/>
      </c>
      <c r="N17" s="26" t="s">
        <v>56</v>
      </c>
      <c r="O17" s="45" t="str">
        <f>IF(L17="","",IF(M17="日",L17+1,""))</f>
        <v/>
      </c>
      <c r="P17" s="43" t="s">
        <v>55</v>
      </c>
      <c r="S17" s="17">
        <f t="shared" si="11"/>
        <v>43481</v>
      </c>
      <c r="T17" s="25">
        <f t="shared" si="1"/>
        <v>43481</v>
      </c>
      <c r="U17" s="24" t="str">
        <f t="shared" si="2"/>
        <v>34</v>
      </c>
      <c r="V17" s="23">
        <f>IF(S17="","",IF(COUNTIF(祝日計算!$D$6:$H$12,祝日計算!U17)&gt;0,1,0))</f>
        <v>0</v>
      </c>
      <c r="Y17" s="47"/>
      <c r="Z17" s="45" t="str">
        <f>IF($B$16&lt;=26,DATE($Y$2,12,26),"")</f>
        <v/>
      </c>
      <c r="AA17" s="44" t="str">
        <f t="shared" si="3"/>
        <v/>
      </c>
      <c r="AB17" s="26" t="str">
        <f t="shared" si="4"/>
        <v/>
      </c>
      <c r="AC17" s="43" t="s">
        <v>46</v>
      </c>
      <c r="AE17" s="11">
        <f t="shared" si="12"/>
        <v>906</v>
      </c>
      <c r="AF17" s="27">
        <f>IFERROR(INDEX('2020以前祝日'!A:B,AE17,1),"")</f>
        <v>43724</v>
      </c>
      <c r="AG17" s="26" t="str">
        <f>IFERROR(INDEX('2020以前祝日'!A:B,AE17,2),"")</f>
        <v>敬老の日</v>
      </c>
      <c r="AI17" s="17" t="str">
        <f>IF(設定!B36="","",設定!B36)</f>
        <v/>
      </c>
      <c r="AJ17" s="18" t="str">
        <f>IF(設定!B36="","",設定!H36)</f>
        <v/>
      </c>
      <c r="AL17" s="17" t="str">
        <f>IF(COUNTIF($AL$2:AL16,AI17)&gt;0,"",IF(AI17="","",AI17))</f>
        <v/>
      </c>
      <c r="AM17" s="18" t="str">
        <f t="shared" si="5"/>
        <v/>
      </c>
      <c r="AO17" s="27">
        <f t="shared" si="6"/>
        <v>43688</v>
      </c>
      <c r="AP17" s="26" t="str">
        <f t="shared" si="7"/>
        <v>山の日</v>
      </c>
      <c r="AQ17" s="11"/>
      <c r="AR17" s="27">
        <f t="shared" si="13"/>
        <v>43481</v>
      </c>
      <c r="AS17" s="27" t="str">
        <f t="shared" si="8"/>
        <v>水</v>
      </c>
      <c r="AT17" s="26" t="str">
        <f t="shared" si="9"/>
        <v/>
      </c>
      <c r="AU17" s="26">
        <f t="shared" si="10"/>
        <v>0</v>
      </c>
      <c r="AV17" s="26">
        <f>COUNTIF($AU$2:AU17,0)</f>
        <v>7</v>
      </c>
    </row>
    <row r="18" spans="1:48" ht="18" customHeight="1" x14ac:dyDescent="0.5">
      <c r="A18" s="54" t="s">
        <v>96</v>
      </c>
      <c r="B18" s="26">
        <f>IF(B17=1,設定!AN9,0)</f>
        <v>3</v>
      </c>
      <c r="C18" s="53"/>
      <c r="D18" s="53"/>
      <c r="E18" s="53"/>
      <c r="F18" s="53"/>
      <c r="G18" s="53"/>
      <c r="H18" s="53"/>
      <c r="K18" s="47"/>
      <c r="L18" s="45" t="str">
        <f>IF(K2="","",DATE(K2,11,23))</f>
        <v/>
      </c>
      <c r="M18" s="44" t="str">
        <f t="shared" si="0"/>
        <v/>
      </c>
      <c r="N18" s="26" t="s">
        <v>53</v>
      </c>
      <c r="O18" s="45" t="str">
        <f>IF(L18="","",IF(M18="日",L18+1,""))</f>
        <v/>
      </c>
      <c r="P18" s="43" t="s">
        <v>52</v>
      </c>
      <c r="S18" s="17">
        <f t="shared" si="11"/>
        <v>43482</v>
      </c>
      <c r="T18" s="25">
        <f t="shared" si="1"/>
        <v>43482</v>
      </c>
      <c r="U18" s="24" t="str">
        <f t="shared" si="2"/>
        <v>35</v>
      </c>
      <c r="V18" s="23">
        <f>IF(S18="","",IF(COUNTIF(祝日計算!$D$6:$H$12,祝日計算!U18)&gt;0,1,0))</f>
        <v>0</v>
      </c>
      <c r="Y18" s="47"/>
      <c r="Z18" s="45" t="str">
        <f>IF($B$16&lt;=27,DATE($Y$2,12,27),"")</f>
        <v/>
      </c>
      <c r="AA18" s="44" t="str">
        <f t="shared" si="3"/>
        <v/>
      </c>
      <c r="AB18" s="26" t="str">
        <f t="shared" si="4"/>
        <v/>
      </c>
      <c r="AC18" s="43" t="s">
        <v>45</v>
      </c>
      <c r="AE18" s="11">
        <f t="shared" si="12"/>
        <v>907</v>
      </c>
      <c r="AF18" s="27">
        <f>IFERROR(INDEX('2020以前祝日'!A:B,AE18,1),"")</f>
        <v>43731</v>
      </c>
      <c r="AG18" s="26" t="str">
        <f>IFERROR(INDEX('2020以前祝日'!A:B,AE18,2),"")</f>
        <v>秋分の日</v>
      </c>
      <c r="AI18" s="17" t="str">
        <f>IF(設定!B37="","",設定!B37)</f>
        <v/>
      </c>
      <c r="AJ18" s="18" t="str">
        <f>IF(設定!B37="","",設定!H37)</f>
        <v/>
      </c>
      <c r="AL18" s="17" t="str">
        <f>IF(COUNTIF($AL$2:AL17,AI18)&gt;0,"",IF(AI18="","",AI18))</f>
        <v/>
      </c>
      <c r="AM18" s="18" t="str">
        <f t="shared" si="5"/>
        <v/>
      </c>
      <c r="AO18" s="27">
        <f t="shared" si="6"/>
        <v>43689</v>
      </c>
      <c r="AP18" s="26" t="str">
        <f t="shared" si="7"/>
        <v>振替休日</v>
      </c>
      <c r="AQ18" s="11"/>
      <c r="AR18" s="27">
        <f t="shared" si="13"/>
        <v>43482</v>
      </c>
      <c r="AS18" s="27" t="str">
        <f t="shared" si="8"/>
        <v>木</v>
      </c>
      <c r="AT18" s="26" t="str">
        <f t="shared" si="9"/>
        <v/>
      </c>
      <c r="AU18" s="26">
        <f t="shared" si="10"/>
        <v>0</v>
      </c>
      <c r="AV18" s="26">
        <f>COUNTIF($AU$2:AU18,0)</f>
        <v>8</v>
      </c>
    </row>
    <row r="19" spans="1:48" ht="18" customHeight="1" x14ac:dyDescent="0.5">
      <c r="C19" s="53"/>
      <c r="D19" s="53"/>
      <c r="E19" s="53"/>
      <c r="F19" s="53"/>
      <c r="G19" s="53"/>
      <c r="H19" s="53"/>
      <c r="K19" s="46"/>
      <c r="L19" s="27"/>
      <c r="M19" s="26"/>
      <c r="N19" s="26"/>
      <c r="O19" s="27"/>
      <c r="P19" s="26"/>
      <c r="S19" s="17">
        <f t="shared" si="11"/>
        <v>43483</v>
      </c>
      <c r="T19" s="25">
        <f t="shared" si="1"/>
        <v>43483</v>
      </c>
      <c r="U19" s="24" t="str">
        <f t="shared" si="2"/>
        <v>36</v>
      </c>
      <c r="V19" s="23">
        <f>IF(S19="","",IF(COUNTIF(祝日計算!$D$6:$H$12,祝日計算!U19)&gt;0,1,0))</f>
        <v>0</v>
      </c>
      <c r="Y19" s="47"/>
      <c r="Z19" s="45" t="str">
        <f>IF($B$16&lt;=28,DATE($Y$2,12,28),"")</f>
        <v/>
      </c>
      <c r="AA19" s="44" t="str">
        <f t="shared" si="3"/>
        <v/>
      </c>
      <c r="AB19" s="26" t="str">
        <f t="shared" si="4"/>
        <v/>
      </c>
      <c r="AC19" s="43" t="s">
        <v>44</v>
      </c>
      <c r="AE19" s="11">
        <f t="shared" si="12"/>
        <v>908</v>
      </c>
      <c r="AF19" s="27">
        <f>IFERROR(INDEX('2020以前祝日'!A:B,AE19,1),"")</f>
        <v>43752</v>
      </c>
      <c r="AG19" s="26" t="str">
        <f>IFERROR(INDEX('2020以前祝日'!A:B,AE19,2),"")</f>
        <v>体育の日</v>
      </c>
      <c r="AI19" s="17" t="str">
        <f>IF(設定!B38="","",設定!B38)</f>
        <v/>
      </c>
      <c r="AJ19" s="18" t="str">
        <f>IF(設定!B38="","",設定!H38)</f>
        <v/>
      </c>
      <c r="AL19" s="17" t="str">
        <f>IF(COUNTIF($AL$2:AL18,AI19)&gt;0,"",IF(AI19="","",AI19))</f>
        <v/>
      </c>
      <c r="AM19" s="18" t="str">
        <f t="shared" si="5"/>
        <v/>
      </c>
      <c r="AO19" s="27">
        <f t="shared" si="6"/>
        <v>43724</v>
      </c>
      <c r="AP19" s="26" t="str">
        <f t="shared" si="7"/>
        <v>敬老の日</v>
      </c>
      <c r="AQ19" s="11"/>
      <c r="AR19" s="27">
        <f t="shared" si="13"/>
        <v>43483</v>
      </c>
      <c r="AS19" s="27" t="str">
        <f t="shared" si="8"/>
        <v>金</v>
      </c>
      <c r="AT19" s="26" t="str">
        <f t="shared" si="9"/>
        <v/>
      </c>
      <c r="AU19" s="26">
        <f t="shared" si="10"/>
        <v>0</v>
      </c>
      <c r="AV19" s="26">
        <f>COUNTIF($AU$2:AU19,0)</f>
        <v>9</v>
      </c>
    </row>
    <row r="20" spans="1:48" ht="18" customHeight="1" x14ac:dyDescent="0.5">
      <c r="A20" s="11" t="s">
        <v>95</v>
      </c>
      <c r="C20" s="53"/>
      <c r="D20" s="53"/>
      <c r="E20" s="53"/>
      <c r="F20" s="53"/>
      <c r="G20" s="53"/>
      <c r="H20" s="53"/>
      <c r="K20" s="51" t="str">
        <f>IF(A2&lt;=2020,"",A2)</f>
        <v/>
      </c>
      <c r="L20" s="45" t="str">
        <f>IF(K20="","",DATE(K20,1,1))</f>
        <v/>
      </c>
      <c r="M20" s="44" t="str">
        <f t="shared" ref="M20:M36" si="14">TEXT(L20,"aaa")</f>
        <v/>
      </c>
      <c r="N20" s="26" t="s">
        <v>93</v>
      </c>
      <c r="O20" s="45" t="str">
        <f>IF(L20="","",IF(M20="日",L20+1,""))</f>
        <v/>
      </c>
      <c r="P20" s="43" t="s">
        <v>92</v>
      </c>
      <c r="S20" s="17">
        <f t="shared" si="11"/>
        <v>43484</v>
      </c>
      <c r="T20" s="25">
        <f t="shared" si="1"/>
        <v>43484</v>
      </c>
      <c r="U20" s="24" t="str">
        <f t="shared" si="2"/>
        <v>37</v>
      </c>
      <c r="V20" s="23">
        <f>IF(S20="","",IF(COUNTIF(祝日計算!$D$6:$H$12,祝日計算!U20)&gt;0,1,0))</f>
        <v>1</v>
      </c>
      <c r="Y20" s="47"/>
      <c r="Z20" s="45">
        <f>IF($B$16&lt;=29,DATE($Y$2,12,29),"")</f>
        <v>43828</v>
      </c>
      <c r="AA20" s="44" t="str">
        <f t="shared" si="3"/>
        <v>日</v>
      </c>
      <c r="AB20" s="26" t="str">
        <f t="shared" si="4"/>
        <v>年末休</v>
      </c>
      <c r="AC20" s="43" t="s">
        <v>43</v>
      </c>
      <c r="AE20" s="11">
        <f t="shared" si="12"/>
        <v>909</v>
      </c>
      <c r="AF20" s="27">
        <f>IFERROR(INDEX('2020以前祝日'!A:B,AE20,1),"")</f>
        <v>43760</v>
      </c>
      <c r="AG20" s="26" t="str">
        <f>IFERROR(INDEX('2020以前祝日'!A:B,AE20,2),"")</f>
        <v>即位礼正殿の儀</v>
      </c>
      <c r="AI20" s="17" t="str">
        <f>IF(設定!B39="","",設定!B39)</f>
        <v/>
      </c>
      <c r="AJ20" s="18" t="str">
        <f>IF(設定!B39="","",設定!H39)</f>
        <v/>
      </c>
      <c r="AL20" s="17" t="str">
        <f>IF(COUNTIF($AL$2:AL19,AI20)&gt;0,"",IF(AI20="","",AI20))</f>
        <v/>
      </c>
      <c r="AM20" s="18" t="str">
        <f t="shared" si="5"/>
        <v/>
      </c>
      <c r="AO20" s="27">
        <f t="shared" si="6"/>
        <v>43731</v>
      </c>
      <c r="AP20" s="26" t="str">
        <f t="shared" si="7"/>
        <v>秋分の日</v>
      </c>
      <c r="AQ20" s="11"/>
      <c r="AR20" s="27">
        <f t="shared" si="13"/>
        <v>43484</v>
      </c>
      <c r="AS20" s="27" t="str">
        <f t="shared" si="8"/>
        <v>土</v>
      </c>
      <c r="AT20" s="26" t="str">
        <f t="shared" si="9"/>
        <v/>
      </c>
      <c r="AU20" s="26">
        <f t="shared" si="10"/>
        <v>1</v>
      </c>
      <c r="AV20" s="26">
        <f>COUNTIF($AU$2:AU20,0)</f>
        <v>9</v>
      </c>
    </row>
    <row r="21" spans="1:48" ht="18" customHeight="1" x14ac:dyDescent="0.5">
      <c r="A21" s="54" t="s">
        <v>94</v>
      </c>
      <c r="B21" s="26">
        <v>1</v>
      </c>
      <c r="C21" s="53"/>
      <c r="D21" s="53"/>
      <c r="E21" s="53"/>
      <c r="F21" s="53"/>
      <c r="G21" s="53"/>
      <c r="H21" s="53"/>
      <c r="K21" s="47"/>
      <c r="L21" s="45" t="str">
        <f>IF(K20="","",DATE(K20,1,14)-WEEKDAY(DATE(K20,1,14),3))</f>
        <v/>
      </c>
      <c r="M21" s="44" t="str">
        <f t="shared" si="14"/>
        <v/>
      </c>
      <c r="N21" s="26" t="s">
        <v>91</v>
      </c>
      <c r="O21" s="50"/>
      <c r="P21" s="52" t="str">
        <f>"1月第2月曜"</f>
        <v>1月第2月曜</v>
      </c>
      <c r="S21" s="17">
        <f t="shared" si="11"/>
        <v>43485</v>
      </c>
      <c r="T21" s="25">
        <f t="shared" si="1"/>
        <v>43485</v>
      </c>
      <c r="U21" s="24" t="str">
        <f t="shared" si="2"/>
        <v>31</v>
      </c>
      <c r="V21" s="23">
        <f>IF(S21="","",IF(COUNTIF(祝日計算!$D$6:$H$12,祝日計算!U21)&gt;0,1,0))</f>
        <v>1</v>
      </c>
      <c r="Y21" s="47"/>
      <c r="Z21" s="45">
        <f>IF($B$16&lt;=30,DATE($Y$2,12,30),"")</f>
        <v>43829</v>
      </c>
      <c r="AA21" s="44" t="str">
        <f t="shared" si="3"/>
        <v>月</v>
      </c>
      <c r="AB21" s="26" t="str">
        <f t="shared" si="4"/>
        <v>年末休</v>
      </c>
      <c r="AC21" s="43" t="s">
        <v>42</v>
      </c>
      <c r="AE21" s="11">
        <f t="shared" si="12"/>
        <v>910</v>
      </c>
      <c r="AF21" s="27">
        <f>IFERROR(INDEX('2020以前祝日'!A:B,AE21,1),"")</f>
        <v>43772</v>
      </c>
      <c r="AG21" s="26" t="str">
        <f>IFERROR(INDEX('2020以前祝日'!A:B,AE21,2),"")</f>
        <v>文化の日</v>
      </c>
      <c r="AI21" s="17" t="str">
        <f>IF(設定!B40="","",設定!B40)</f>
        <v/>
      </c>
      <c r="AJ21" s="18" t="str">
        <f>IF(設定!B40="","",設定!H40)</f>
        <v/>
      </c>
      <c r="AL21" s="17" t="str">
        <f>IF(COUNTIF($AL$2:AL20,AI21)&gt;0,"",IF(AI21="","",AI21))</f>
        <v/>
      </c>
      <c r="AM21" s="18" t="str">
        <f t="shared" si="5"/>
        <v/>
      </c>
      <c r="AO21" s="27">
        <f t="shared" si="6"/>
        <v>43752</v>
      </c>
      <c r="AP21" s="26" t="str">
        <f t="shared" si="7"/>
        <v>体育の日</v>
      </c>
      <c r="AQ21" s="11"/>
      <c r="AR21" s="27">
        <f t="shared" si="13"/>
        <v>43485</v>
      </c>
      <c r="AS21" s="27" t="str">
        <f t="shared" si="8"/>
        <v>日</v>
      </c>
      <c r="AT21" s="26" t="str">
        <f t="shared" si="9"/>
        <v/>
      </c>
      <c r="AU21" s="26">
        <f t="shared" si="10"/>
        <v>1</v>
      </c>
      <c r="AV21" s="26">
        <f>COUNTIF($AU$2:AU21,0)</f>
        <v>9</v>
      </c>
    </row>
    <row r="22" spans="1:48" ht="18" customHeight="1" x14ac:dyDescent="0.5">
      <c r="C22" s="53"/>
      <c r="D22" s="53"/>
      <c r="E22" s="53"/>
      <c r="F22" s="53"/>
      <c r="G22" s="53"/>
      <c r="H22" s="53"/>
      <c r="K22" s="47"/>
      <c r="L22" s="45" t="str">
        <f>IF(K20="","",DATE(K20,2,11))</f>
        <v/>
      </c>
      <c r="M22" s="44" t="str">
        <f t="shared" si="14"/>
        <v/>
      </c>
      <c r="N22" s="26" t="s">
        <v>90</v>
      </c>
      <c r="O22" s="45" t="str">
        <f>IF(L22="","",IF(M22="日",L22+1,""))</f>
        <v/>
      </c>
      <c r="P22" s="43" t="s">
        <v>89</v>
      </c>
      <c r="S22" s="17">
        <f t="shared" si="11"/>
        <v>43486</v>
      </c>
      <c r="T22" s="25">
        <f t="shared" si="1"/>
        <v>43486</v>
      </c>
      <c r="U22" s="24" t="str">
        <f t="shared" si="2"/>
        <v>32</v>
      </c>
      <c r="V22" s="23">
        <f>IF(S22="","",IF(COUNTIF(祝日計算!$D$6:$H$12,祝日計算!U22)&gt;0,1,0))</f>
        <v>0</v>
      </c>
      <c r="Y22" s="46"/>
      <c r="Z22" s="45">
        <f>IF($B$16&lt;=31,DATE($Y$2,12,31),"")</f>
        <v>43830</v>
      </c>
      <c r="AA22" s="44" t="str">
        <f t="shared" si="3"/>
        <v>火</v>
      </c>
      <c r="AB22" s="26" t="str">
        <f t="shared" si="4"/>
        <v>年末休</v>
      </c>
      <c r="AC22" s="43" t="s">
        <v>41</v>
      </c>
      <c r="AE22" s="11">
        <f t="shared" si="12"/>
        <v>911</v>
      </c>
      <c r="AF22" s="27">
        <f>IFERROR(INDEX('2020以前祝日'!A:B,AE22,1),"")</f>
        <v>43773</v>
      </c>
      <c r="AG22" s="26" t="str">
        <f>IFERROR(INDEX('2020以前祝日'!A:B,AE22,2),"")</f>
        <v>振替休日</v>
      </c>
      <c r="AI22" s="17" t="str">
        <f>IF(設定!B41="","",設定!B41)</f>
        <v/>
      </c>
      <c r="AJ22" s="18" t="str">
        <f>IF(設定!B41="","",設定!H41)</f>
        <v/>
      </c>
      <c r="AL22" s="17" t="str">
        <f>IF(COUNTIF($AL$2:AL21,AI22)&gt;0,"",IF(AI22="","",AI22))</f>
        <v/>
      </c>
      <c r="AM22" s="18" t="str">
        <f t="shared" si="5"/>
        <v/>
      </c>
      <c r="AO22" s="27">
        <f t="shared" si="6"/>
        <v>43760</v>
      </c>
      <c r="AP22" s="26" t="str">
        <f t="shared" si="7"/>
        <v>即位礼正殿の儀</v>
      </c>
      <c r="AR22" s="27">
        <f t="shared" si="13"/>
        <v>43486</v>
      </c>
      <c r="AS22" s="27" t="str">
        <f t="shared" si="8"/>
        <v>月</v>
      </c>
      <c r="AT22" s="26" t="str">
        <f t="shared" si="9"/>
        <v/>
      </c>
      <c r="AU22" s="26">
        <f t="shared" si="10"/>
        <v>0</v>
      </c>
      <c r="AV22" s="26">
        <f>COUNTIF($AU$2:AU22,0)</f>
        <v>10</v>
      </c>
    </row>
    <row r="23" spans="1:48" ht="18" customHeight="1" x14ac:dyDescent="0.5">
      <c r="C23" s="53"/>
      <c r="D23" s="53"/>
      <c r="E23" s="53"/>
      <c r="F23" s="53"/>
      <c r="G23" s="53"/>
      <c r="H23" s="53"/>
      <c r="K23" s="47"/>
      <c r="L23" s="45" t="str">
        <f>IF(K20="","",DATE(K20,2,23))</f>
        <v/>
      </c>
      <c r="M23" s="44" t="str">
        <f t="shared" si="14"/>
        <v/>
      </c>
      <c r="N23" s="26" t="s">
        <v>88</v>
      </c>
      <c r="O23" s="45" t="str">
        <f>IF(L23="","",IF(M23="日",L23+1,""))</f>
        <v/>
      </c>
      <c r="P23" s="43" t="s">
        <v>87</v>
      </c>
      <c r="S23" s="17">
        <f t="shared" si="11"/>
        <v>43487</v>
      </c>
      <c r="T23" s="25">
        <f t="shared" si="1"/>
        <v>43487</v>
      </c>
      <c r="U23" s="24" t="str">
        <f t="shared" si="2"/>
        <v>43</v>
      </c>
      <c r="V23" s="23">
        <f>IF(S23="","",IF(COUNTIF(祝日計算!$D$6:$H$12,祝日計算!U23)&gt;0,1,0))</f>
        <v>1</v>
      </c>
      <c r="Y23" s="51">
        <f>A2</f>
        <v>2020</v>
      </c>
      <c r="Z23" s="45">
        <f>IF($B$18&gt;=2,DATE($Y$23,1,2),"")</f>
        <v>43832</v>
      </c>
      <c r="AA23" s="44" t="str">
        <f t="shared" si="3"/>
        <v>木</v>
      </c>
      <c r="AB23" s="26" t="str">
        <f t="shared" si="4"/>
        <v>年末休</v>
      </c>
      <c r="AC23" s="43" t="s">
        <v>78</v>
      </c>
      <c r="AE23" s="11">
        <f t="shared" si="12"/>
        <v>912</v>
      </c>
      <c r="AF23" s="27">
        <f>IFERROR(INDEX('2020以前祝日'!A:B,AE23,1),"")</f>
        <v>43792</v>
      </c>
      <c r="AG23" s="26" t="str">
        <f>IFERROR(INDEX('2020以前祝日'!A:B,AE23,2),"")</f>
        <v>勤労感謝の日</v>
      </c>
      <c r="AI23" s="17" t="str">
        <f>IF(設定!B42="","",設定!B42)</f>
        <v/>
      </c>
      <c r="AJ23" s="18" t="str">
        <f>IF(設定!B42="","",設定!H42)</f>
        <v/>
      </c>
      <c r="AL23" s="17" t="str">
        <f>IF(COUNTIF($AL$2:AL22,AI23)&gt;0,"",IF(AI23="","",AI23))</f>
        <v/>
      </c>
      <c r="AM23" s="18" t="str">
        <f t="shared" si="5"/>
        <v/>
      </c>
      <c r="AO23" s="27">
        <f t="shared" si="6"/>
        <v>43772</v>
      </c>
      <c r="AP23" s="26" t="str">
        <f t="shared" si="7"/>
        <v>文化の日</v>
      </c>
      <c r="AR23" s="27">
        <f t="shared" si="13"/>
        <v>43487</v>
      </c>
      <c r="AS23" s="27" t="str">
        <f t="shared" si="8"/>
        <v>火</v>
      </c>
      <c r="AT23" s="26" t="str">
        <f t="shared" si="9"/>
        <v/>
      </c>
      <c r="AU23" s="26">
        <f t="shared" si="10"/>
        <v>1</v>
      </c>
      <c r="AV23" s="26">
        <f>COUNTIF($AU$2:AU23,0)</f>
        <v>10</v>
      </c>
    </row>
    <row r="24" spans="1:48" ht="18" customHeight="1" x14ac:dyDescent="0.7">
      <c r="K24" s="47"/>
      <c r="L24" s="45" t="str">
        <f>IF(K20="","",DATE(K20,3,23)-MATCH(K20,CHOOSE(MOD(K20,4)+1,
 {0,1900,1960,2092},{0,1901,1993},{0,1902,2026},{1903,1927,2059})))</f>
        <v/>
      </c>
      <c r="M24" s="44" t="str">
        <f t="shared" si="14"/>
        <v/>
      </c>
      <c r="N24" s="26" t="s">
        <v>86</v>
      </c>
      <c r="O24" s="45" t="str">
        <f>IF(L24="","",IF(M24="日",L24+1,""))</f>
        <v/>
      </c>
      <c r="P24" s="43" t="s">
        <v>85</v>
      </c>
      <c r="S24" s="17">
        <f t="shared" si="11"/>
        <v>43488</v>
      </c>
      <c r="T24" s="25">
        <f t="shared" si="1"/>
        <v>43488</v>
      </c>
      <c r="U24" s="24" t="str">
        <f t="shared" si="2"/>
        <v>44</v>
      </c>
      <c r="V24" s="23">
        <f>IF(S24="","",IF(COUNTIF(祝日計算!$D$6:$H$12,祝日計算!U24)&gt;0,1,0))</f>
        <v>0</v>
      </c>
      <c r="Y24" s="47"/>
      <c r="Z24" s="45">
        <f>IF($B$18&gt;=3,DATE($Y$23,1,3),"")</f>
        <v>43833</v>
      </c>
      <c r="AA24" s="44" t="str">
        <f t="shared" si="3"/>
        <v>金</v>
      </c>
      <c r="AB24" s="26" t="str">
        <f t="shared" si="4"/>
        <v>年末休</v>
      </c>
      <c r="AC24" s="43" t="s">
        <v>75</v>
      </c>
      <c r="AE24" s="11">
        <f t="shared" si="12"/>
        <v>913</v>
      </c>
      <c r="AF24" s="27">
        <f>IFERROR(INDEX('2020以前祝日'!A:B,AE24,1),"")</f>
        <v>43831</v>
      </c>
      <c r="AG24" s="26" t="str">
        <f>IFERROR(INDEX('2020以前祝日'!A:B,AE24,2),"")</f>
        <v>元日</v>
      </c>
      <c r="AI24" s="17" t="str">
        <f>IF(設定!B43="","",設定!B43)</f>
        <v/>
      </c>
      <c r="AJ24" s="18" t="str">
        <f>IF(設定!B43="","",設定!H43)</f>
        <v/>
      </c>
      <c r="AL24" s="17" t="str">
        <f>IF(COUNTIF($AL$2:AL23,AI24)&gt;0,"",IF(AI24="","",AI24))</f>
        <v/>
      </c>
      <c r="AM24" s="18" t="str">
        <f t="shared" si="5"/>
        <v/>
      </c>
      <c r="AO24" s="27">
        <f t="shared" si="6"/>
        <v>43773</v>
      </c>
      <c r="AP24" s="26" t="str">
        <f t="shared" si="7"/>
        <v>振替休日</v>
      </c>
      <c r="AR24" s="27">
        <f t="shared" si="13"/>
        <v>43488</v>
      </c>
      <c r="AS24" s="27" t="str">
        <f t="shared" si="8"/>
        <v>水</v>
      </c>
      <c r="AT24" s="26" t="str">
        <f t="shared" si="9"/>
        <v/>
      </c>
      <c r="AU24" s="26">
        <f t="shared" si="10"/>
        <v>0</v>
      </c>
      <c r="AV24" s="26">
        <f>COUNTIF($AU$2:AU24,0)</f>
        <v>11</v>
      </c>
    </row>
    <row r="25" spans="1:48" ht="18" customHeight="1" x14ac:dyDescent="0.7">
      <c r="K25" s="47"/>
      <c r="L25" s="45" t="str">
        <f>IF(K20="","",DATE(K20,4,29))</f>
        <v/>
      </c>
      <c r="M25" s="44" t="str">
        <f t="shared" si="14"/>
        <v/>
      </c>
      <c r="N25" s="26" t="s">
        <v>83</v>
      </c>
      <c r="O25" s="45" t="str">
        <f>IF(L25="","",IF(M25="日",L25+1,""))</f>
        <v/>
      </c>
      <c r="P25" s="43" t="s">
        <v>82</v>
      </c>
      <c r="S25" s="17">
        <f t="shared" si="11"/>
        <v>43489</v>
      </c>
      <c r="T25" s="25">
        <f t="shared" si="1"/>
        <v>43489</v>
      </c>
      <c r="U25" s="24" t="str">
        <f t="shared" si="2"/>
        <v>45</v>
      </c>
      <c r="V25" s="23">
        <f>IF(S25="","",IF(COUNTIF(祝日計算!$D$6:$H$12,祝日計算!U25)&gt;0,1,0))</f>
        <v>0</v>
      </c>
      <c r="Y25" s="47"/>
      <c r="Z25" s="45" t="str">
        <f>IF($B$18&gt;=4,DATE($Y$23,1,4),"")</f>
        <v/>
      </c>
      <c r="AA25" s="44" t="str">
        <f t="shared" si="3"/>
        <v/>
      </c>
      <c r="AB25" s="26" t="str">
        <f t="shared" si="4"/>
        <v/>
      </c>
      <c r="AC25" s="43" t="s">
        <v>72</v>
      </c>
      <c r="AE25" s="11">
        <f t="shared" si="12"/>
        <v>914</v>
      </c>
      <c r="AF25" s="27">
        <f>IFERROR(INDEX('2020以前祝日'!A:B,AE25,1),"")</f>
        <v>43843</v>
      </c>
      <c r="AG25" s="26" t="str">
        <f>IFERROR(INDEX('2020以前祝日'!A:B,AE25,2),"")</f>
        <v>成人の日</v>
      </c>
      <c r="AI25" s="17" t="str">
        <f>IF(設定!B44="","",設定!B44)</f>
        <v/>
      </c>
      <c r="AJ25" s="18" t="str">
        <f>IF(設定!B44="","",設定!H44)</f>
        <v/>
      </c>
      <c r="AL25" s="17" t="str">
        <f>IF(COUNTIF($AL$2:AL24,AI25)&gt;0,"",IF(AI25="","",AI25))</f>
        <v/>
      </c>
      <c r="AM25" s="18" t="str">
        <f t="shared" si="5"/>
        <v/>
      </c>
      <c r="AO25" s="27">
        <f t="shared" si="6"/>
        <v>43792</v>
      </c>
      <c r="AP25" s="26" t="str">
        <f t="shared" si="7"/>
        <v>勤労感謝の日</v>
      </c>
      <c r="AR25" s="27">
        <f t="shared" si="13"/>
        <v>43489</v>
      </c>
      <c r="AS25" s="27" t="str">
        <f t="shared" si="8"/>
        <v>木</v>
      </c>
      <c r="AT25" s="26" t="str">
        <f t="shared" si="9"/>
        <v/>
      </c>
      <c r="AU25" s="26">
        <f t="shared" si="10"/>
        <v>0</v>
      </c>
      <c r="AV25" s="26">
        <f>COUNTIF($AU$2:AU25,0)</f>
        <v>12</v>
      </c>
    </row>
    <row r="26" spans="1:48" ht="18" customHeight="1" x14ac:dyDescent="0.7">
      <c r="K26" s="47"/>
      <c r="L26" s="45" t="str">
        <f>IF(K20="","",DATE(K20,5,3))</f>
        <v/>
      </c>
      <c r="M26" s="44" t="str">
        <f t="shared" si="14"/>
        <v/>
      </c>
      <c r="N26" s="26" t="s">
        <v>80</v>
      </c>
      <c r="O26" s="50"/>
      <c r="P26" s="43" t="s">
        <v>79</v>
      </c>
      <c r="S26" s="17">
        <f t="shared" si="11"/>
        <v>43490</v>
      </c>
      <c r="T26" s="25">
        <f t="shared" si="1"/>
        <v>43490</v>
      </c>
      <c r="U26" s="24" t="str">
        <f t="shared" si="2"/>
        <v>46</v>
      </c>
      <c r="V26" s="23">
        <f>IF(S26="","",IF(COUNTIF(祝日計算!$D$6:$H$12,祝日計算!U26)&gt;0,1,0))</f>
        <v>0</v>
      </c>
      <c r="Y26" s="47"/>
      <c r="Z26" s="45" t="str">
        <f>IF($B$18&gt;=5,DATE($Y$23,1,5),"")</f>
        <v/>
      </c>
      <c r="AA26" s="44" t="str">
        <f t="shared" si="3"/>
        <v/>
      </c>
      <c r="AB26" s="26" t="str">
        <f t="shared" si="4"/>
        <v/>
      </c>
      <c r="AC26" s="43" t="s">
        <v>70</v>
      </c>
      <c r="AE26" s="11">
        <f t="shared" si="12"/>
        <v>915</v>
      </c>
      <c r="AF26" s="27">
        <f>IFERROR(INDEX('2020以前祝日'!A:B,AE26,1),"")</f>
        <v>43872</v>
      </c>
      <c r="AG26" s="26" t="str">
        <f>IFERROR(INDEX('2020以前祝日'!A:B,AE26,2),"")</f>
        <v>建国記念の日</v>
      </c>
      <c r="AI26" s="17" t="str">
        <f>IF(設定!B45="","",設定!B45)</f>
        <v/>
      </c>
      <c r="AJ26" s="18" t="str">
        <f>IF(設定!B45="","",設定!H45)</f>
        <v/>
      </c>
      <c r="AL26" s="17" t="str">
        <f>IF(COUNTIF($AL$2:AL25,AI26)&gt;0,"",IF(AI26="","",AI26))</f>
        <v/>
      </c>
      <c r="AM26" s="18" t="str">
        <f t="shared" si="5"/>
        <v/>
      </c>
      <c r="AO26" s="27">
        <f t="shared" si="6"/>
        <v>43828</v>
      </c>
      <c r="AP26" s="26" t="str">
        <f t="shared" si="7"/>
        <v>年末休</v>
      </c>
      <c r="AR26" s="27">
        <f t="shared" si="13"/>
        <v>43490</v>
      </c>
      <c r="AS26" s="27" t="str">
        <f t="shared" si="8"/>
        <v>金</v>
      </c>
      <c r="AT26" s="26" t="str">
        <f t="shared" si="9"/>
        <v/>
      </c>
      <c r="AU26" s="26">
        <f t="shared" si="10"/>
        <v>0</v>
      </c>
      <c r="AV26" s="26">
        <f>COUNTIF($AU$2:AU26,0)</f>
        <v>13</v>
      </c>
    </row>
    <row r="27" spans="1:48" ht="18" customHeight="1" x14ac:dyDescent="0.7">
      <c r="K27" s="47"/>
      <c r="L27" s="45" t="str">
        <f>IF(K20="","",DATE(K20,5,4))</f>
        <v/>
      </c>
      <c r="M27" s="44" t="str">
        <f t="shared" si="14"/>
        <v/>
      </c>
      <c r="N27" s="26" t="s">
        <v>77</v>
      </c>
      <c r="O27" s="50"/>
      <c r="P27" s="43" t="s">
        <v>76</v>
      </c>
      <c r="S27" s="17">
        <f t="shared" si="11"/>
        <v>43491</v>
      </c>
      <c r="T27" s="25">
        <f t="shared" si="1"/>
        <v>43491</v>
      </c>
      <c r="U27" s="24" t="str">
        <f t="shared" si="2"/>
        <v>47</v>
      </c>
      <c r="V27" s="23">
        <f>IF(S27="","",IF(COUNTIF(祝日計算!$D$6:$H$12,祝日計算!U27)&gt;0,1,0))</f>
        <v>1</v>
      </c>
      <c r="Y27" s="47"/>
      <c r="Z27" s="45" t="str">
        <f>IF($B$18&gt;=6,DATE($Y$23,1,6),"")</f>
        <v/>
      </c>
      <c r="AA27" s="44" t="str">
        <f t="shared" si="3"/>
        <v/>
      </c>
      <c r="AB27" s="26" t="str">
        <f t="shared" si="4"/>
        <v/>
      </c>
      <c r="AC27" s="43" t="s">
        <v>67</v>
      </c>
      <c r="AE27" s="11">
        <f t="shared" si="12"/>
        <v>916</v>
      </c>
      <c r="AF27" s="27">
        <f>IFERROR(INDEX('2020以前祝日'!A:B,AE27,1),"")</f>
        <v>43884</v>
      </c>
      <c r="AG27" s="26" t="str">
        <f>IFERROR(INDEX('2020以前祝日'!A:B,AE27,2),"")</f>
        <v>天皇誕生日</v>
      </c>
      <c r="AI27" s="17" t="str">
        <f>IF(設定!B46="","",設定!B46)</f>
        <v/>
      </c>
      <c r="AJ27" s="18" t="str">
        <f>IF(設定!B46="","",設定!H46)</f>
        <v/>
      </c>
      <c r="AL27" s="17" t="str">
        <f>IF(COUNTIF($AL$2:AL26,AI27)&gt;0,"",IF(AI27="","",AI27))</f>
        <v/>
      </c>
      <c r="AM27" s="18" t="str">
        <f t="shared" si="5"/>
        <v/>
      </c>
      <c r="AO27" s="27">
        <f t="shared" si="6"/>
        <v>43829</v>
      </c>
      <c r="AP27" s="26" t="str">
        <f t="shared" si="7"/>
        <v>年末休</v>
      </c>
      <c r="AR27" s="27">
        <f t="shared" si="13"/>
        <v>43491</v>
      </c>
      <c r="AS27" s="27" t="str">
        <f t="shared" si="8"/>
        <v>土</v>
      </c>
      <c r="AT27" s="26" t="str">
        <f t="shared" si="9"/>
        <v/>
      </c>
      <c r="AU27" s="26">
        <f t="shared" si="10"/>
        <v>1</v>
      </c>
      <c r="AV27" s="26">
        <f>COUNTIF($AU$2:AU27,0)</f>
        <v>13</v>
      </c>
    </row>
    <row r="28" spans="1:48" ht="18" customHeight="1" x14ac:dyDescent="0.7">
      <c r="K28" s="47"/>
      <c r="L28" s="45" t="str">
        <f>IF(K20="","",DATE(K20,5,5))</f>
        <v/>
      </c>
      <c r="M28" s="44" t="str">
        <f t="shared" si="14"/>
        <v/>
      </c>
      <c r="N28" s="26" t="s">
        <v>74</v>
      </c>
      <c r="O28" s="45" t="str">
        <f>IF(L28="","",IF(M28="日",L28+1,IF(M27="日",L28+1,IF(M26="日",L28+1,""))))</f>
        <v/>
      </c>
      <c r="P28" s="43" t="s">
        <v>73</v>
      </c>
      <c r="S28" s="17">
        <f t="shared" si="11"/>
        <v>43492</v>
      </c>
      <c r="T28" s="25">
        <f t="shared" si="1"/>
        <v>43492</v>
      </c>
      <c r="U28" s="24" t="str">
        <f t="shared" si="2"/>
        <v>41</v>
      </c>
      <c r="V28" s="23">
        <f>IF(S28="","",IF(COUNTIF(祝日計算!$D$6:$H$12,祝日計算!U28)&gt;0,1,0))</f>
        <v>1</v>
      </c>
      <c r="Y28" s="47"/>
      <c r="Z28" s="45" t="str">
        <f>IF($B$18&gt;=7,DATE($Y$23,1,7),"")</f>
        <v/>
      </c>
      <c r="AA28" s="44" t="str">
        <f t="shared" si="3"/>
        <v/>
      </c>
      <c r="AB28" s="26" t="str">
        <f t="shared" si="4"/>
        <v/>
      </c>
      <c r="AC28" s="43" t="s">
        <v>65</v>
      </c>
      <c r="AE28" s="11">
        <f t="shared" si="12"/>
        <v>917</v>
      </c>
      <c r="AF28" s="27">
        <f>IFERROR(INDEX('2020以前祝日'!A:B,AE28,1),"")</f>
        <v>43885</v>
      </c>
      <c r="AG28" s="26" t="str">
        <f>IFERROR(INDEX('2020以前祝日'!A:B,AE28,2),"")</f>
        <v>振替休日</v>
      </c>
      <c r="AI28" s="17" t="str">
        <f>IF(設定!B47="","",設定!B47)</f>
        <v/>
      </c>
      <c r="AJ28" s="18" t="str">
        <f>IF(設定!B47="","",設定!H47)</f>
        <v/>
      </c>
      <c r="AL28" s="17" t="str">
        <f>IF(COUNTIF($AL$2:AL27,AI28)&gt;0,"",IF(AI28="","",AI28))</f>
        <v/>
      </c>
      <c r="AM28" s="18" t="str">
        <f t="shared" si="5"/>
        <v/>
      </c>
      <c r="AO28" s="27">
        <f t="shared" si="6"/>
        <v>43830</v>
      </c>
      <c r="AP28" s="26" t="str">
        <f t="shared" si="7"/>
        <v>年末休</v>
      </c>
      <c r="AR28" s="27">
        <f t="shared" si="13"/>
        <v>43492</v>
      </c>
      <c r="AS28" s="27" t="str">
        <f t="shared" si="8"/>
        <v>日</v>
      </c>
      <c r="AT28" s="26" t="str">
        <f t="shared" si="9"/>
        <v/>
      </c>
      <c r="AU28" s="26">
        <f t="shared" si="10"/>
        <v>1</v>
      </c>
      <c r="AV28" s="26">
        <f>COUNTIF($AU$2:AU28,0)</f>
        <v>13</v>
      </c>
    </row>
    <row r="29" spans="1:48" ht="18" customHeight="1" x14ac:dyDescent="0.7">
      <c r="K29" s="47"/>
      <c r="L29" s="45" t="str">
        <f>IF(K20="","",DATE(K20,7,21)-WEEKDAY(DATE(K20,7,21),3))</f>
        <v/>
      </c>
      <c r="M29" s="44" t="str">
        <f t="shared" si="14"/>
        <v/>
      </c>
      <c r="N29" s="26" t="s">
        <v>71</v>
      </c>
      <c r="O29" s="50"/>
      <c r="P29" s="43" t="str">
        <f>"7月第3月曜"</f>
        <v>7月第3月曜</v>
      </c>
      <c r="S29" s="17">
        <f t="shared" si="11"/>
        <v>43493</v>
      </c>
      <c r="T29" s="25">
        <f t="shared" si="1"/>
        <v>43493</v>
      </c>
      <c r="U29" s="24" t="str">
        <f t="shared" si="2"/>
        <v>42</v>
      </c>
      <c r="V29" s="23">
        <f>IF(S29="","",IF(COUNTIF(祝日計算!$D$6:$H$12,祝日計算!U29)&gt;0,1,0))</f>
        <v>0</v>
      </c>
      <c r="Y29" s="47"/>
      <c r="Z29" s="45" t="str">
        <f>IF($B$18&gt;=8,DATE($Y$23,1,8),"")</f>
        <v/>
      </c>
      <c r="AA29" s="44" t="str">
        <f t="shared" si="3"/>
        <v/>
      </c>
      <c r="AB29" s="26" t="str">
        <f t="shared" si="4"/>
        <v/>
      </c>
      <c r="AC29" s="43" t="s">
        <v>62</v>
      </c>
      <c r="AE29" s="11">
        <f t="shared" si="12"/>
        <v>918</v>
      </c>
      <c r="AF29" s="27">
        <f>IFERROR(INDEX('2020以前祝日'!A:B,AE29,1),"")</f>
        <v>43910</v>
      </c>
      <c r="AG29" s="26" t="str">
        <f>IFERROR(INDEX('2020以前祝日'!A:B,AE29,2),"")</f>
        <v>春分の日</v>
      </c>
      <c r="AI29" s="17" t="str">
        <f>IF(設定!B48="","",設定!B48)</f>
        <v/>
      </c>
      <c r="AJ29" s="18" t="str">
        <f>IF(設定!B48="","",設定!H48)</f>
        <v/>
      </c>
      <c r="AL29" s="17" t="str">
        <f>IF(COUNTIF($AL$2:AL28,AI29)&gt;0,"",IF(AI29="","",AI29))</f>
        <v/>
      </c>
      <c r="AM29" s="18" t="str">
        <f t="shared" si="5"/>
        <v/>
      </c>
      <c r="AO29" s="27">
        <f t="shared" si="6"/>
        <v>43831</v>
      </c>
      <c r="AP29" s="26" t="str">
        <f t="shared" si="7"/>
        <v>元日</v>
      </c>
      <c r="AR29" s="27">
        <f t="shared" si="13"/>
        <v>43493</v>
      </c>
      <c r="AS29" s="27" t="str">
        <f t="shared" si="8"/>
        <v>月</v>
      </c>
      <c r="AT29" s="26" t="str">
        <f t="shared" si="9"/>
        <v/>
      </c>
      <c r="AU29" s="26">
        <f t="shared" si="10"/>
        <v>0</v>
      </c>
      <c r="AV29" s="26">
        <f>COUNTIF($AU$2:AU29,0)</f>
        <v>14</v>
      </c>
    </row>
    <row r="30" spans="1:48" ht="18" customHeight="1" x14ac:dyDescent="0.7">
      <c r="K30" s="47"/>
      <c r="L30" s="45" t="str">
        <f>IF(K20="","",DATE(K20,8,11))</f>
        <v/>
      </c>
      <c r="M30" s="44" t="str">
        <f t="shared" si="14"/>
        <v/>
      </c>
      <c r="N30" s="26" t="s">
        <v>69</v>
      </c>
      <c r="O30" s="45" t="str">
        <f>IF(L30="","",IF(M30="日",L30+1,""))</f>
        <v/>
      </c>
      <c r="P30" s="43" t="s">
        <v>68</v>
      </c>
      <c r="S30" s="17">
        <f t="shared" si="11"/>
        <v>43494</v>
      </c>
      <c r="T30" s="25">
        <f t="shared" si="1"/>
        <v>43494</v>
      </c>
      <c r="U30" s="24" t="str">
        <f t="shared" si="2"/>
        <v>53</v>
      </c>
      <c r="V30" s="23">
        <f>IF(S30="","",IF(COUNTIF(祝日計算!$D$6:$H$12,祝日計算!U30)&gt;0,1,0))</f>
        <v>0</v>
      </c>
      <c r="Y30" s="47"/>
      <c r="Z30" s="45" t="str">
        <f>IF($B$18&gt;=9,DATE($Y$23,1,9),"")</f>
        <v/>
      </c>
      <c r="AA30" s="44" t="str">
        <f t="shared" si="3"/>
        <v/>
      </c>
      <c r="AB30" s="26" t="str">
        <f t="shared" si="4"/>
        <v/>
      </c>
      <c r="AC30" s="43" t="s">
        <v>59</v>
      </c>
      <c r="AE30" s="11">
        <f t="shared" si="12"/>
        <v>919</v>
      </c>
      <c r="AF30" s="27">
        <f>IFERROR(INDEX('2020以前祝日'!A:B,AE30,1),"")</f>
        <v>43950</v>
      </c>
      <c r="AG30" s="26" t="str">
        <f>IFERROR(INDEX('2020以前祝日'!A:B,AE30,2),"")</f>
        <v>昭和の日</v>
      </c>
      <c r="AI30" s="17" t="str">
        <f>IF(設定!B49="","",設定!B49)</f>
        <v/>
      </c>
      <c r="AJ30" s="18" t="str">
        <f>IF(設定!B49="","",設定!H49)</f>
        <v/>
      </c>
      <c r="AL30" s="17" t="str">
        <f>IF(COUNTIF($AL$2:AL29,AI30)&gt;0,"",IF(AI30="","",AI30))</f>
        <v/>
      </c>
      <c r="AM30" s="18" t="str">
        <f t="shared" si="5"/>
        <v/>
      </c>
      <c r="AO30" s="27">
        <f t="shared" si="6"/>
        <v>43832</v>
      </c>
      <c r="AP30" s="26" t="str">
        <f t="shared" si="7"/>
        <v>年末休</v>
      </c>
      <c r="AR30" s="27">
        <f t="shared" si="13"/>
        <v>43494</v>
      </c>
      <c r="AS30" s="27" t="str">
        <f t="shared" si="8"/>
        <v>火</v>
      </c>
      <c r="AT30" s="26" t="str">
        <f t="shared" si="9"/>
        <v/>
      </c>
      <c r="AU30" s="26">
        <f t="shared" si="10"/>
        <v>0</v>
      </c>
      <c r="AV30" s="26">
        <f>COUNTIF($AU$2:AU30,0)</f>
        <v>15</v>
      </c>
    </row>
    <row r="31" spans="1:48" ht="18" customHeight="1" x14ac:dyDescent="0.7">
      <c r="K31" s="47"/>
      <c r="L31" s="45" t="str">
        <f>IF(K20="","",DATE(K20,9,21)-WEEKDAY(DATE(K20,9,21),3))</f>
        <v/>
      </c>
      <c r="M31" s="44" t="str">
        <f t="shared" si="14"/>
        <v/>
      </c>
      <c r="N31" s="26" t="s">
        <v>66</v>
      </c>
      <c r="O31" s="50"/>
      <c r="P31" s="43" t="str">
        <f>"9月第3月曜"</f>
        <v>9月第3月曜</v>
      </c>
      <c r="S31" s="17">
        <f t="shared" si="11"/>
        <v>43495</v>
      </c>
      <c r="T31" s="25">
        <f t="shared" si="1"/>
        <v>43495</v>
      </c>
      <c r="U31" s="24" t="str">
        <f t="shared" si="2"/>
        <v>54</v>
      </c>
      <c r="V31" s="23">
        <f>IF(S31="","",IF(COUNTIF(祝日計算!$D$6:$H$12,祝日計算!U31)&gt;0,1,0))</f>
        <v>0</v>
      </c>
      <c r="Y31" s="47"/>
      <c r="Z31" s="45" t="str">
        <f>IF($B$18&gt;=10,DATE($Y$23,1,10),"")</f>
        <v/>
      </c>
      <c r="AA31" s="44" t="str">
        <f t="shared" si="3"/>
        <v/>
      </c>
      <c r="AB31" s="26" t="str">
        <f t="shared" si="4"/>
        <v/>
      </c>
      <c r="AC31" s="43" t="s">
        <v>57</v>
      </c>
      <c r="AE31" s="11">
        <f t="shared" si="12"/>
        <v>920</v>
      </c>
      <c r="AF31" s="27">
        <f>IFERROR(INDEX('2020以前祝日'!A:B,AE31,1),"")</f>
        <v>43954</v>
      </c>
      <c r="AG31" s="26" t="str">
        <f>IFERROR(INDEX('2020以前祝日'!A:B,AE31,2),"")</f>
        <v>憲法記念日</v>
      </c>
      <c r="AI31" s="17" t="str">
        <f>IF(設定!B50="","",設定!B50)</f>
        <v/>
      </c>
      <c r="AJ31" s="18" t="str">
        <f>IF(設定!B50="","",設定!H50)</f>
        <v/>
      </c>
      <c r="AL31" s="17" t="str">
        <f>IF(COUNTIF($AL$2:AL30,AI31)&gt;0,"",IF(AI31="","",AI31))</f>
        <v/>
      </c>
      <c r="AM31" s="18" t="str">
        <f t="shared" si="5"/>
        <v/>
      </c>
      <c r="AO31" s="27">
        <f t="shared" si="6"/>
        <v>43833</v>
      </c>
      <c r="AP31" s="26" t="str">
        <f t="shared" si="7"/>
        <v>年末休</v>
      </c>
      <c r="AR31" s="27">
        <f t="shared" si="13"/>
        <v>43495</v>
      </c>
      <c r="AS31" s="27" t="str">
        <f t="shared" si="8"/>
        <v>水</v>
      </c>
      <c r="AT31" s="26" t="str">
        <f t="shared" si="9"/>
        <v/>
      </c>
      <c r="AU31" s="26">
        <f t="shared" si="10"/>
        <v>0</v>
      </c>
      <c r="AV31" s="26">
        <f>COUNTIF($AU$2:AU31,0)</f>
        <v>16</v>
      </c>
    </row>
    <row r="32" spans="1:48" ht="18" customHeight="1" x14ac:dyDescent="0.7">
      <c r="K32" s="47"/>
      <c r="L32" s="45" t="str">
        <f>IF(K20="","",IF((L33-L31)=2,L31+1,""))</f>
        <v/>
      </c>
      <c r="M32" s="44" t="str">
        <f t="shared" si="14"/>
        <v/>
      </c>
      <c r="N32" s="26" t="s">
        <v>64</v>
      </c>
      <c r="O32" s="50"/>
      <c r="P32" s="26" t="s">
        <v>63</v>
      </c>
      <c r="S32" s="17">
        <f t="shared" si="11"/>
        <v>43496</v>
      </c>
      <c r="T32" s="25">
        <f t="shared" si="1"/>
        <v>43496</v>
      </c>
      <c r="U32" s="24" t="str">
        <f t="shared" si="2"/>
        <v>55</v>
      </c>
      <c r="V32" s="23">
        <f>IF(S32="","",IF(COUNTIF(祝日計算!$D$6:$H$12,祝日計算!U32)&gt;0,1,0))</f>
        <v>0</v>
      </c>
      <c r="Y32" s="47"/>
      <c r="Z32" s="45" t="str">
        <f>IF($B$16&lt;=20,DATE($Y$23,12,20),"")</f>
        <v/>
      </c>
      <c r="AA32" s="44" t="str">
        <f t="shared" si="3"/>
        <v/>
      </c>
      <c r="AB32" s="26" t="str">
        <f t="shared" si="4"/>
        <v/>
      </c>
      <c r="AC32" s="43" t="s">
        <v>54</v>
      </c>
      <c r="AE32" s="11">
        <f t="shared" si="12"/>
        <v>921</v>
      </c>
      <c r="AF32" s="27">
        <f>IFERROR(INDEX('2020以前祝日'!A:B,AE32,1),"")</f>
        <v>43955</v>
      </c>
      <c r="AG32" s="26" t="str">
        <f>IFERROR(INDEX('2020以前祝日'!A:B,AE32,2),"")</f>
        <v>みどりの日</v>
      </c>
      <c r="AI32" s="17" t="str">
        <f>IF(設定!B51="","",設定!B51)</f>
        <v/>
      </c>
      <c r="AJ32" s="18" t="str">
        <f>IF(設定!B51="","",設定!H51)</f>
        <v/>
      </c>
      <c r="AL32" s="17" t="str">
        <f>IF(COUNTIF($AL$2:AL31,AI32)&gt;0,"",IF(AI32="","",AI32))</f>
        <v/>
      </c>
      <c r="AM32" s="18" t="str">
        <f t="shared" si="5"/>
        <v/>
      </c>
      <c r="AO32" s="27">
        <f t="shared" si="6"/>
        <v>43843</v>
      </c>
      <c r="AP32" s="26" t="str">
        <f t="shared" si="7"/>
        <v>成人の日</v>
      </c>
      <c r="AR32" s="27">
        <f t="shared" si="13"/>
        <v>43496</v>
      </c>
      <c r="AS32" s="27" t="str">
        <f t="shared" si="8"/>
        <v>木</v>
      </c>
      <c r="AT32" s="26" t="str">
        <f t="shared" si="9"/>
        <v/>
      </c>
      <c r="AU32" s="26">
        <f t="shared" si="10"/>
        <v>0</v>
      </c>
      <c r="AV32" s="26">
        <f>COUNTIF($AU$2:AU32,0)</f>
        <v>17</v>
      </c>
    </row>
    <row r="33" spans="11:48" ht="18" customHeight="1" x14ac:dyDescent="0.7">
      <c r="K33" s="47"/>
      <c r="L33" s="45" t="str">
        <f>IF(K20="","",DATE(K20,9,25)-MATCH(K20,CHOOSE(MOD(K20,4)+1,
{0,1900,2012},{1901,1921,2045},{1902,1950,2078},{1903,1983})))</f>
        <v/>
      </c>
      <c r="M33" s="44" t="str">
        <f t="shared" si="14"/>
        <v/>
      </c>
      <c r="N33" s="26" t="s">
        <v>61</v>
      </c>
      <c r="O33" s="45" t="str">
        <f>IF(L33="","",IF(M33="日",L33+1,""))</f>
        <v/>
      </c>
      <c r="P33" s="43" t="s">
        <v>60</v>
      </c>
      <c r="S33" s="17">
        <f>DATE(設定!$G$2-1,2,1)</f>
        <v>43497</v>
      </c>
      <c r="T33" s="25">
        <f t="shared" si="1"/>
        <v>43497</v>
      </c>
      <c r="U33" s="24" t="str">
        <f t="shared" si="2"/>
        <v>16</v>
      </c>
      <c r="V33" s="23">
        <f>IF(S33="","",IF(COUNTIF(祝日計算!$D$6:$H$12,祝日計算!U33)&gt;0,1,0))</f>
        <v>0</v>
      </c>
      <c r="Y33" s="47"/>
      <c r="Z33" s="45" t="str">
        <f>IF($B$16&lt;=21,DATE($Y$23,12,21),"")</f>
        <v/>
      </c>
      <c r="AA33" s="44" t="str">
        <f t="shared" si="3"/>
        <v/>
      </c>
      <c r="AB33" s="26" t="str">
        <f t="shared" si="4"/>
        <v/>
      </c>
      <c r="AC33" s="43" t="s">
        <v>51</v>
      </c>
      <c r="AE33" s="11">
        <f t="shared" si="12"/>
        <v>922</v>
      </c>
      <c r="AF33" s="27">
        <f>IFERROR(INDEX('2020以前祝日'!A:B,AE33,1),"")</f>
        <v>43956</v>
      </c>
      <c r="AG33" s="26" t="str">
        <f>IFERROR(INDEX('2020以前祝日'!A:B,AE33,2),"")</f>
        <v>こどもの日</v>
      </c>
      <c r="AI33" s="17" t="str">
        <f>IF(設定!B52="","",設定!B52)</f>
        <v/>
      </c>
      <c r="AJ33" s="18" t="str">
        <f>IF(設定!B52="","",設定!H52)</f>
        <v/>
      </c>
      <c r="AL33" s="17" t="str">
        <f>IF(COUNTIF($AL$2:AL32,AI33)&gt;0,"",IF(AI33="","",AI33))</f>
        <v/>
      </c>
      <c r="AM33" s="18" t="str">
        <f t="shared" si="5"/>
        <v/>
      </c>
      <c r="AO33" s="27">
        <f t="shared" si="6"/>
        <v>43872</v>
      </c>
      <c r="AP33" s="26" t="str">
        <f t="shared" si="7"/>
        <v>建国記念の日</v>
      </c>
      <c r="AR33" s="27">
        <f t="shared" si="13"/>
        <v>43497</v>
      </c>
      <c r="AS33" s="27" t="str">
        <f t="shared" si="8"/>
        <v>金</v>
      </c>
      <c r="AT33" s="26" t="str">
        <f t="shared" si="9"/>
        <v/>
      </c>
      <c r="AU33" s="26">
        <f t="shared" si="10"/>
        <v>0</v>
      </c>
      <c r="AV33" s="26">
        <f>COUNTIF($AU$2:AU33,0)</f>
        <v>18</v>
      </c>
    </row>
    <row r="34" spans="11:48" ht="18" customHeight="1" x14ac:dyDescent="0.7">
      <c r="K34" s="47"/>
      <c r="L34" s="45" t="str">
        <f>IF(K20="","",DATE(K20,10,14)-WEEKDAY(DATE(K20,10,14),3))</f>
        <v/>
      </c>
      <c r="M34" s="44" t="str">
        <f t="shared" si="14"/>
        <v/>
      </c>
      <c r="N34" s="26" t="s">
        <v>58</v>
      </c>
      <c r="O34" s="50"/>
      <c r="P34" s="43" t="str">
        <f>"10月第2月曜"</f>
        <v>10月第2月曜</v>
      </c>
      <c r="S34" s="17">
        <f t="shared" ref="S34:S63" si="15">IF(S33="","",IF(MONTH(S33)&lt;&gt;MONTH(S33+1),"",S33+1))</f>
        <v>43498</v>
      </c>
      <c r="T34" s="25">
        <f t="shared" si="1"/>
        <v>43498</v>
      </c>
      <c r="U34" s="24" t="str">
        <f t="shared" si="2"/>
        <v>17</v>
      </c>
      <c r="V34" s="23">
        <f>IF(S34="","",IF(COUNTIF(祝日計算!$D$6:$H$12,祝日計算!U34)&gt;0,1,0))</f>
        <v>1</v>
      </c>
      <c r="Y34" s="47"/>
      <c r="Z34" s="45" t="str">
        <f>IF($B$16&lt;=22,DATE($Y$23,12,22),"")</f>
        <v/>
      </c>
      <c r="AA34" s="44" t="str">
        <f t="shared" ref="AA34:AA64" si="16">TEXT(Z34,"aaa")</f>
        <v/>
      </c>
      <c r="AB34" s="26" t="str">
        <f t="shared" ref="AB34:AB64" si="17">IF(Z34="","","年末休")</f>
        <v/>
      </c>
      <c r="AC34" s="43" t="s">
        <v>50</v>
      </c>
      <c r="AE34" s="11">
        <f t="shared" si="12"/>
        <v>923</v>
      </c>
      <c r="AF34" s="27">
        <f>IFERROR(INDEX('2020以前祝日'!A:B,AE34,1),"")</f>
        <v>43957</v>
      </c>
      <c r="AG34" s="26" t="str">
        <f>IFERROR(INDEX('2020以前祝日'!A:B,AE34,2),"")</f>
        <v>振替休日</v>
      </c>
      <c r="AI34" s="17" t="str">
        <f>IF(設定!B53="","",設定!B53)</f>
        <v/>
      </c>
      <c r="AJ34" s="18" t="str">
        <f>IF(設定!B53="","",設定!H53)</f>
        <v/>
      </c>
      <c r="AL34" s="17" t="str">
        <f>IF(COUNTIF($AL$2:AL33,AI34)&gt;0,"",IF(AI34="","",AI34))</f>
        <v/>
      </c>
      <c r="AM34" s="18" t="str">
        <f t="shared" si="5"/>
        <v/>
      </c>
      <c r="AO34" s="27">
        <f t="shared" si="6"/>
        <v>43884</v>
      </c>
      <c r="AP34" s="26" t="str">
        <f t="shared" si="7"/>
        <v>天皇誕生日</v>
      </c>
      <c r="AR34" s="27">
        <f t="shared" si="13"/>
        <v>43498</v>
      </c>
      <c r="AS34" s="27" t="str">
        <f t="shared" si="8"/>
        <v>土</v>
      </c>
      <c r="AT34" s="26" t="str">
        <f t="shared" si="9"/>
        <v/>
      </c>
      <c r="AU34" s="26">
        <f t="shared" si="10"/>
        <v>1</v>
      </c>
      <c r="AV34" s="26">
        <f>COUNTIF($AU$2:AU34,0)</f>
        <v>18</v>
      </c>
    </row>
    <row r="35" spans="11:48" ht="18" customHeight="1" x14ac:dyDescent="0.7">
      <c r="K35" s="47"/>
      <c r="L35" s="45" t="str">
        <f>IF(K20="","",DATE(K20,11,3))</f>
        <v/>
      </c>
      <c r="M35" s="44" t="str">
        <f t="shared" si="14"/>
        <v/>
      </c>
      <c r="N35" s="26" t="s">
        <v>56</v>
      </c>
      <c r="O35" s="45" t="str">
        <f>IF(L35="","",IF(M35="日",L35+1,""))</f>
        <v/>
      </c>
      <c r="P35" s="43" t="s">
        <v>55</v>
      </c>
      <c r="S35" s="17">
        <f t="shared" si="15"/>
        <v>43499</v>
      </c>
      <c r="T35" s="25">
        <f t="shared" si="1"/>
        <v>43499</v>
      </c>
      <c r="U35" s="24" t="str">
        <f t="shared" si="2"/>
        <v>11</v>
      </c>
      <c r="V35" s="23">
        <f>IF(S35="","",IF(COUNTIF(祝日計算!$D$6:$H$12,祝日計算!U35)&gt;0,1,0))</f>
        <v>1</v>
      </c>
      <c r="Y35" s="47"/>
      <c r="Z35" s="45" t="str">
        <f>IF($B$16&lt;=23,DATE($Y$23,12,23),"")</f>
        <v/>
      </c>
      <c r="AA35" s="44" t="str">
        <f t="shared" si="16"/>
        <v/>
      </c>
      <c r="AB35" s="26" t="str">
        <f t="shared" si="17"/>
        <v/>
      </c>
      <c r="AC35" s="43" t="s">
        <v>49</v>
      </c>
      <c r="AE35" s="11">
        <f t="shared" ref="AE35:AE71" si="18">AE34+1</f>
        <v>924</v>
      </c>
      <c r="AF35" s="27">
        <f>IFERROR(INDEX('2020以前祝日'!A:B,AE35,1),"")</f>
        <v>44035</v>
      </c>
      <c r="AG35" s="26" t="str">
        <f>IFERROR(INDEX('2020以前祝日'!A:B,AE35,2),"")</f>
        <v>海の日</v>
      </c>
      <c r="AI35" s="17" t="str">
        <f>IF(設定!B54="","",設定!B54)</f>
        <v/>
      </c>
      <c r="AJ35" s="18" t="str">
        <f>IF(設定!B54="","",設定!H54)</f>
        <v/>
      </c>
      <c r="AL35" s="17" t="str">
        <f>IF(COUNTIF($AL$2:AL34,AI35)&gt;0,"",IF(AI35="","",AI35))</f>
        <v/>
      </c>
      <c r="AM35" s="18" t="str">
        <f t="shared" si="5"/>
        <v/>
      </c>
      <c r="AO35" s="27">
        <f t="shared" si="6"/>
        <v>43885</v>
      </c>
      <c r="AP35" s="26" t="str">
        <f t="shared" si="7"/>
        <v>振替休日</v>
      </c>
      <c r="AR35" s="27">
        <f t="shared" si="13"/>
        <v>43499</v>
      </c>
      <c r="AS35" s="27" t="str">
        <f t="shared" si="8"/>
        <v>日</v>
      </c>
      <c r="AT35" s="26" t="str">
        <f t="shared" si="9"/>
        <v/>
      </c>
      <c r="AU35" s="26">
        <f t="shared" si="10"/>
        <v>1</v>
      </c>
      <c r="AV35" s="26">
        <f>COUNTIF($AU$2:AU35,0)</f>
        <v>18</v>
      </c>
    </row>
    <row r="36" spans="11:48" ht="18" customHeight="1" x14ac:dyDescent="0.7">
      <c r="K36" s="47"/>
      <c r="L36" s="45" t="str">
        <f>IF(K20="","",DATE(K20,11,23))</f>
        <v/>
      </c>
      <c r="M36" s="44" t="str">
        <f t="shared" si="14"/>
        <v/>
      </c>
      <c r="N36" s="26" t="s">
        <v>53</v>
      </c>
      <c r="O36" s="45" t="str">
        <f>IF(L36="","",IF(M36="日",L36+1,""))</f>
        <v/>
      </c>
      <c r="P36" s="43" t="s">
        <v>52</v>
      </c>
      <c r="S36" s="17">
        <f t="shared" si="15"/>
        <v>43500</v>
      </c>
      <c r="T36" s="25">
        <f t="shared" si="1"/>
        <v>43500</v>
      </c>
      <c r="U36" s="24" t="str">
        <f t="shared" si="2"/>
        <v>12</v>
      </c>
      <c r="V36" s="23">
        <f>IF(S36="","",IF(COUNTIF(祝日計算!$D$6:$H$12,祝日計算!U36)&gt;0,1,0))</f>
        <v>0</v>
      </c>
      <c r="Y36" s="47"/>
      <c r="Z36" s="45" t="str">
        <f>IF($B$16&lt;=24,DATE($Y$23,12,24),"")</f>
        <v/>
      </c>
      <c r="AA36" s="44" t="str">
        <f t="shared" si="16"/>
        <v/>
      </c>
      <c r="AB36" s="26" t="str">
        <f t="shared" si="17"/>
        <v/>
      </c>
      <c r="AC36" s="43" t="s">
        <v>48</v>
      </c>
      <c r="AE36" s="11">
        <f t="shared" si="18"/>
        <v>925</v>
      </c>
      <c r="AF36" s="27">
        <f>IFERROR(INDEX('2020以前祝日'!A:B,AE36,1),"")</f>
        <v>44036</v>
      </c>
      <c r="AG36" s="26" t="str">
        <f>IFERROR(INDEX('2020以前祝日'!A:B,AE36,2),"")</f>
        <v>スポーツの日</v>
      </c>
      <c r="AI36" s="17" t="str">
        <f>IF(設定!B55="","",設定!B55)</f>
        <v/>
      </c>
      <c r="AJ36" s="18" t="str">
        <f>IF(設定!B55="","",設定!H55)</f>
        <v/>
      </c>
      <c r="AL36" s="17" t="str">
        <f>IF(COUNTIF($AL$2:AL35,AI36)&gt;0,"",IF(AI36="","",AI36))</f>
        <v/>
      </c>
      <c r="AM36" s="18" t="str">
        <f t="shared" si="5"/>
        <v/>
      </c>
      <c r="AO36" s="27">
        <f t="shared" si="6"/>
        <v>43910</v>
      </c>
      <c r="AP36" s="26" t="str">
        <f t="shared" si="7"/>
        <v>春分の日</v>
      </c>
      <c r="AR36" s="27">
        <f t="shared" si="13"/>
        <v>43500</v>
      </c>
      <c r="AS36" s="27" t="str">
        <f t="shared" si="8"/>
        <v>月</v>
      </c>
      <c r="AT36" s="26" t="str">
        <f t="shared" si="9"/>
        <v/>
      </c>
      <c r="AU36" s="26">
        <f t="shared" si="10"/>
        <v>0</v>
      </c>
      <c r="AV36" s="26">
        <f>COUNTIF($AU$2:AU36,0)</f>
        <v>19</v>
      </c>
    </row>
    <row r="37" spans="11:48" ht="18" customHeight="1" x14ac:dyDescent="0.7">
      <c r="K37" s="46"/>
      <c r="L37" s="27"/>
      <c r="M37" s="26"/>
      <c r="N37" s="26"/>
      <c r="O37" s="27"/>
      <c r="P37" s="26"/>
      <c r="S37" s="17">
        <f t="shared" si="15"/>
        <v>43501</v>
      </c>
      <c r="T37" s="25">
        <f t="shared" si="1"/>
        <v>43501</v>
      </c>
      <c r="U37" s="24" t="str">
        <f t="shared" si="2"/>
        <v>13</v>
      </c>
      <c r="V37" s="23">
        <f>IF(S37="","",IF(COUNTIF(祝日計算!$D$6:$H$12,祝日計算!U37)&gt;0,1,0))</f>
        <v>0</v>
      </c>
      <c r="Y37" s="47"/>
      <c r="Z37" s="45" t="str">
        <f>IF($B$16&lt;=25,DATE($Y$23,12,25),"")</f>
        <v/>
      </c>
      <c r="AA37" s="44" t="str">
        <f t="shared" si="16"/>
        <v/>
      </c>
      <c r="AB37" s="26" t="str">
        <f t="shared" si="17"/>
        <v/>
      </c>
      <c r="AC37" s="43" t="s">
        <v>47</v>
      </c>
      <c r="AE37" s="11">
        <f t="shared" si="18"/>
        <v>926</v>
      </c>
      <c r="AF37" s="27">
        <f>IFERROR(INDEX('2020以前祝日'!A:B,AE37,1),"")</f>
        <v>44053</v>
      </c>
      <c r="AG37" s="26" t="str">
        <f>IFERROR(INDEX('2020以前祝日'!A:B,AE37,2),"")</f>
        <v>山の日</v>
      </c>
      <c r="AI37" s="17" t="str">
        <f>IF(設定!B56="","",設定!B56)</f>
        <v/>
      </c>
      <c r="AJ37" s="18" t="str">
        <f>IF(設定!B56="","",設定!H56)</f>
        <v/>
      </c>
      <c r="AL37" s="17" t="str">
        <f>IF(COUNTIF($AL$2:AL36,AI37)&gt;0,"",IF(AI37="","",AI37))</f>
        <v/>
      </c>
      <c r="AM37" s="18" t="str">
        <f t="shared" si="5"/>
        <v/>
      </c>
      <c r="AO37" s="27">
        <f t="shared" si="6"/>
        <v>43922</v>
      </c>
      <c r="AP37" s="26" t="str">
        <f t="shared" si="7"/>
        <v>創立記念日</v>
      </c>
      <c r="AR37" s="27">
        <f t="shared" si="13"/>
        <v>43501</v>
      </c>
      <c r="AS37" s="27" t="str">
        <f t="shared" si="8"/>
        <v>火</v>
      </c>
      <c r="AT37" s="26" t="str">
        <f t="shared" si="9"/>
        <v/>
      </c>
      <c r="AU37" s="26">
        <f t="shared" si="10"/>
        <v>0</v>
      </c>
      <c r="AV37" s="26">
        <f>COUNTIF($AU$2:AU37,0)</f>
        <v>20</v>
      </c>
    </row>
    <row r="38" spans="11:48" ht="18" customHeight="1" x14ac:dyDescent="0.7">
      <c r="K38" s="51">
        <f>IF((A2+1)&lt;=2020,"",A2+1)</f>
        <v>2021</v>
      </c>
      <c r="L38" s="49">
        <f>IF(K38="","",DATE(K38,1,1))</f>
        <v>44197</v>
      </c>
      <c r="M38" s="44" t="str">
        <f t="shared" ref="M38:M54" si="19">TEXT(L38,"aaa")</f>
        <v>金</v>
      </c>
      <c r="N38" s="26" t="s">
        <v>93</v>
      </c>
      <c r="O38" s="45" t="str">
        <f>IF(L38="","",IF(M38="日",L38+1,""))</f>
        <v/>
      </c>
      <c r="P38" s="43" t="s">
        <v>92</v>
      </c>
      <c r="S38" s="17">
        <f t="shared" si="15"/>
        <v>43502</v>
      </c>
      <c r="T38" s="25">
        <f t="shared" si="1"/>
        <v>43502</v>
      </c>
      <c r="U38" s="24" t="str">
        <f t="shared" si="2"/>
        <v>14</v>
      </c>
      <c r="V38" s="23">
        <f>IF(S38="","",IF(COUNTIF(祝日計算!$D$6:$H$12,祝日計算!U38)&gt;0,1,0))</f>
        <v>0</v>
      </c>
      <c r="Y38" s="47"/>
      <c r="Z38" s="45" t="str">
        <f>IF($B$16&lt;=26,DATE($Y$23,12,26),"")</f>
        <v/>
      </c>
      <c r="AA38" s="44" t="str">
        <f t="shared" si="16"/>
        <v/>
      </c>
      <c r="AB38" s="26" t="str">
        <f t="shared" si="17"/>
        <v/>
      </c>
      <c r="AC38" s="43" t="s">
        <v>46</v>
      </c>
      <c r="AE38" s="11">
        <f t="shared" si="18"/>
        <v>927</v>
      </c>
      <c r="AF38" s="27">
        <f>IFERROR(INDEX('2020以前祝日'!A:B,AE38,1),"")</f>
        <v>44095</v>
      </c>
      <c r="AG38" s="26" t="str">
        <f>IFERROR(INDEX('2020以前祝日'!A:B,AE38,2),"")</f>
        <v>敬老の日</v>
      </c>
      <c r="AI38" s="17" t="str">
        <f>IF(設定!B57="","",設定!B57)</f>
        <v/>
      </c>
      <c r="AJ38" s="18" t="str">
        <f>IF(設定!B57="","",設定!H57)</f>
        <v/>
      </c>
      <c r="AL38" s="17" t="str">
        <f>IF(COUNTIF($AL$2:AL37,AI38)&gt;0,"",IF(AI38="","",AI38))</f>
        <v/>
      </c>
      <c r="AM38" s="18" t="str">
        <f t="shared" si="5"/>
        <v/>
      </c>
      <c r="AO38" s="27">
        <f t="shared" si="6"/>
        <v>43950</v>
      </c>
      <c r="AP38" s="26" t="str">
        <f t="shared" si="7"/>
        <v>昭和の日</v>
      </c>
      <c r="AR38" s="27">
        <f t="shared" si="13"/>
        <v>43502</v>
      </c>
      <c r="AS38" s="27" t="str">
        <f t="shared" si="8"/>
        <v>水</v>
      </c>
      <c r="AT38" s="26" t="str">
        <f t="shared" si="9"/>
        <v/>
      </c>
      <c r="AU38" s="26">
        <f t="shared" si="10"/>
        <v>0</v>
      </c>
      <c r="AV38" s="26">
        <f>COUNTIF($AU$2:AU38,0)</f>
        <v>21</v>
      </c>
    </row>
    <row r="39" spans="11:48" ht="18" customHeight="1" x14ac:dyDescent="0.7">
      <c r="K39" s="47"/>
      <c r="L39" s="49">
        <f>IF(K38="","",DATE(K38,1,14)-WEEKDAY(DATE(K38,1,14),3))</f>
        <v>44207</v>
      </c>
      <c r="M39" s="44" t="str">
        <f t="shared" si="19"/>
        <v>月</v>
      </c>
      <c r="N39" s="26" t="s">
        <v>91</v>
      </c>
      <c r="O39" s="50"/>
      <c r="P39" s="52" t="str">
        <f>"1月第2月曜"</f>
        <v>1月第2月曜</v>
      </c>
      <c r="S39" s="17">
        <f t="shared" si="15"/>
        <v>43503</v>
      </c>
      <c r="T39" s="25">
        <f t="shared" si="1"/>
        <v>43503</v>
      </c>
      <c r="U39" s="24" t="str">
        <f t="shared" si="2"/>
        <v>15</v>
      </c>
      <c r="V39" s="23">
        <f>IF(S39="","",IF(COUNTIF(祝日計算!$D$6:$H$12,祝日計算!U39)&gt;0,1,0))</f>
        <v>0</v>
      </c>
      <c r="Y39" s="47"/>
      <c r="Z39" s="45" t="str">
        <f>IF($B$16&lt;=27,DATE($Y$23,12,27),"")</f>
        <v/>
      </c>
      <c r="AA39" s="44" t="str">
        <f t="shared" si="16"/>
        <v/>
      </c>
      <c r="AB39" s="26" t="str">
        <f t="shared" si="17"/>
        <v/>
      </c>
      <c r="AC39" s="43" t="s">
        <v>45</v>
      </c>
      <c r="AE39" s="11">
        <f t="shared" si="18"/>
        <v>928</v>
      </c>
      <c r="AF39" s="27">
        <f>IFERROR(INDEX('2020以前祝日'!A:B,AE39,1),"")</f>
        <v>44096</v>
      </c>
      <c r="AG39" s="26" t="str">
        <f>IFERROR(INDEX('2020以前祝日'!A:B,AE39,2),"")</f>
        <v>秋分の日</v>
      </c>
      <c r="AI39" s="17" t="str">
        <f>IF(設定!B58="","",設定!B58)</f>
        <v/>
      </c>
      <c r="AJ39" s="18" t="str">
        <f>IF(設定!B58="","",設定!H58)</f>
        <v/>
      </c>
      <c r="AL39" s="17" t="str">
        <f>IF(COUNTIF($AL$2:AL38,AI39)&gt;0,"",IF(AI39="","",AI39))</f>
        <v/>
      </c>
      <c r="AM39" s="18" t="str">
        <f t="shared" si="5"/>
        <v/>
      </c>
      <c r="AO39" s="27">
        <f t="shared" si="6"/>
        <v>43954</v>
      </c>
      <c r="AP39" s="26" t="str">
        <f t="shared" si="7"/>
        <v>憲法記念日</v>
      </c>
      <c r="AR39" s="27">
        <f t="shared" si="13"/>
        <v>43503</v>
      </c>
      <c r="AS39" s="27" t="str">
        <f t="shared" si="8"/>
        <v>木</v>
      </c>
      <c r="AT39" s="26" t="str">
        <f t="shared" si="9"/>
        <v/>
      </c>
      <c r="AU39" s="26">
        <f t="shared" si="10"/>
        <v>0</v>
      </c>
      <c r="AV39" s="26">
        <f>COUNTIF($AU$2:AU39,0)</f>
        <v>22</v>
      </c>
    </row>
    <row r="40" spans="11:48" ht="18" customHeight="1" x14ac:dyDescent="0.7">
      <c r="K40" s="47"/>
      <c r="L40" s="49">
        <f>IF(K38="","",DATE(K38,2,11))</f>
        <v>44238</v>
      </c>
      <c r="M40" s="44" t="str">
        <f t="shared" si="19"/>
        <v>木</v>
      </c>
      <c r="N40" s="26" t="s">
        <v>90</v>
      </c>
      <c r="O40" s="45" t="str">
        <f>IF(L40="","",IF(M40="日",L40+1,""))</f>
        <v/>
      </c>
      <c r="P40" s="43" t="s">
        <v>89</v>
      </c>
      <c r="S40" s="17">
        <f t="shared" si="15"/>
        <v>43504</v>
      </c>
      <c r="T40" s="25">
        <f t="shared" si="1"/>
        <v>43504</v>
      </c>
      <c r="U40" s="24" t="str">
        <f t="shared" si="2"/>
        <v>26</v>
      </c>
      <c r="V40" s="23">
        <f>IF(S40="","",IF(COUNTIF(祝日計算!$D$6:$H$12,祝日計算!U40)&gt;0,1,0))</f>
        <v>0</v>
      </c>
      <c r="Y40" s="47"/>
      <c r="Z40" s="45" t="str">
        <f>IF($B$16&lt;=28,DATE($Y$23,12,28),"")</f>
        <v/>
      </c>
      <c r="AA40" s="44" t="str">
        <f t="shared" si="16"/>
        <v/>
      </c>
      <c r="AB40" s="26" t="str">
        <f t="shared" si="17"/>
        <v/>
      </c>
      <c r="AC40" s="43" t="s">
        <v>44</v>
      </c>
      <c r="AE40" s="11">
        <f t="shared" si="18"/>
        <v>929</v>
      </c>
      <c r="AF40" s="27">
        <f>IFERROR(INDEX('2020以前祝日'!A:B,AE40,1),"")</f>
        <v>44138</v>
      </c>
      <c r="AG40" s="26" t="str">
        <f>IFERROR(INDEX('2020以前祝日'!A:B,AE40,2),"")</f>
        <v>文化の日</v>
      </c>
      <c r="AI40" s="17" t="str">
        <f>IF(設定!B59="","",設定!B59)</f>
        <v/>
      </c>
      <c r="AJ40" s="18" t="str">
        <f>IF(設定!B59="","",設定!H59)</f>
        <v/>
      </c>
      <c r="AL40" s="17" t="str">
        <f>IF(COUNTIF($AL$2:AL39,AI40)&gt;0,"",IF(AI40="","",AI40))</f>
        <v/>
      </c>
      <c r="AM40" s="18" t="str">
        <f t="shared" si="5"/>
        <v/>
      </c>
      <c r="AO40" s="27">
        <f t="shared" si="6"/>
        <v>43955</v>
      </c>
      <c r="AP40" s="26" t="str">
        <f t="shared" si="7"/>
        <v>みどりの日</v>
      </c>
      <c r="AR40" s="27">
        <f t="shared" si="13"/>
        <v>43504</v>
      </c>
      <c r="AS40" s="27" t="str">
        <f t="shared" si="8"/>
        <v>金</v>
      </c>
      <c r="AT40" s="26" t="str">
        <f t="shared" si="9"/>
        <v/>
      </c>
      <c r="AU40" s="26">
        <f t="shared" si="10"/>
        <v>0</v>
      </c>
      <c r="AV40" s="26">
        <f>COUNTIF($AU$2:AU40,0)</f>
        <v>23</v>
      </c>
    </row>
    <row r="41" spans="11:48" ht="18" customHeight="1" thickBot="1" x14ac:dyDescent="0.75">
      <c r="K41" s="47"/>
      <c r="L41" s="49">
        <f>IF(K38="","",DATE(K38,2,23))</f>
        <v>44250</v>
      </c>
      <c r="M41" s="44" t="str">
        <f t="shared" si="19"/>
        <v>火</v>
      </c>
      <c r="N41" s="26" t="s">
        <v>88</v>
      </c>
      <c r="O41" s="45" t="str">
        <f>IF(L41="","",IF(M41="日",L41+1,""))</f>
        <v/>
      </c>
      <c r="P41" s="43" t="s">
        <v>87</v>
      </c>
      <c r="S41" s="17">
        <f t="shared" si="15"/>
        <v>43505</v>
      </c>
      <c r="T41" s="25">
        <f t="shared" si="1"/>
        <v>43505</v>
      </c>
      <c r="U41" s="24" t="str">
        <f t="shared" si="2"/>
        <v>27</v>
      </c>
      <c r="V41" s="23">
        <f>IF(S41="","",IF(COUNTIF(祝日計算!$D$6:$H$12,祝日計算!U41)&gt;0,1,0))</f>
        <v>1</v>
      </c>
      <c r="Y41" s="47"/>
      <c r="Z41" s="45">
        <f>IF($B$16&lt;=29,DATE($Y$23,12,29),"")</f>
        <v>44194</v>
      </c>
      <c r="AA41" s="44" t="str">
        <f t="shared" si="16"/>
        <v>火</v>
      </c>
      <c r="AB41" s="26" t="str">
        <f t="shared" si="17"/>
        <v>年末休</v>
      </c>
      <c r="AC41" s="43" t="s">
        <v>43</v>
      </c>
      <c r="AE41" s="11">
        <f t="shared" si="18"/>
        <v>930</v>
      </c>
      <c r="AF41" s="27">
        <f>IFERROR(INDEX('2020以前祝日'!A:B,AE41,1),"")</f>
        <v>44158</v>
      </c>
      <c r="AG41" s="26" t="str">
        <f>IFERROR(INDEX('2020以前祝日'!A:B,AE41,2),"")</f>
        <v>勤労感謝の日</v>
      </c>
      <c r="AI41" s="14" t="str">
        <f>IF(設定!B60="","",設定!B60)</f>
        <v/>
      </c>
      <c r="AJ41" s="15" t="str">
        <f>IF(設定!B60="","",設定!H60)</f>
        <v/>
      </c>
      <c r="AL41" s="14" t="str">
        <f>IF(COUNTIF($AL$2:AL40,AI41)&gt;0,"",IF(AI41="","",AI41))</f>
        <v/>
      </c>
      <c r="AM41" s="15" t="str">
        <f t="shared" si="5"/>
        <v/>
      </c>
      <c r="AO41" s="27">
        <f t="shared" si="6"/>
        <v>43956</v>
      </c>
      <c r="AP41" s="26" t="str">
        <f t="shared" si="7"/>
        <v>こどもの日</v>
      </c>
      <c r="AR41" s="27">
        <f t="shared" si="13"/>
        <v>43505</v>
      </c>
      <c r="AS41" s="27" t="str">
        <f t="shared" si="8"/>
        <v>土</v>
      </c>
      <c r="AT41" s="26" t="str">
        <f t="shared" si="9"/>
        <v/>
      </c>
      <c r="AU41" s="26">
        <f t="shared" si="10"/>
        <v>1</v>
      </c>
      <c r="AV41" s="26">
        <f>COUNTIF($AU$2:AU41,0)</f>
        <v>23</v>
      </c>
    </row>
    <row r="42" spans="11:48" ht="18" customHeight="1" x14ac:dyDescent="0.7">
      <c r="K42" s="47"/>
      <c r="L42" s="49">
        <f>IF(K38="","",DATE(K38,3,23)-MATCH(K38,CHOOSE(MOD(K38,4)+1,
 {0,1900,1960,2092},{0,1901,1993},{0,1902,2026},{1903,1927,2059})))</f>
        <v>44275</v>
      </c>
      <c r="M42" s="44" t="str">
        <f t="shared" si="19"/>
        <v>土</v>
      </c>
      <c r="N42" s="26" t="s">
        <v>86</v>
      </c>
      <c r="O42" s="45" t="str">
        <f>IF(L42="","",IF(M42="日",L42+1,""))</f>
        <v/>
      </c>
      <c r="P42" s="43" t="s">
        <v>85</v>
      </c>
      <c r="S42" s="17">
        <f t="shared" si="15"/>
        <v>43506</v>
      </c>
      <c r="T42" s="25">
        <f t="shared" si="1"/>
        <v>43506</v>
      </c>
      <c r="U42" s="24" t="str">
        <f t="shared" si="2"/>
        <v>21</v>
      </c>
      <c r="V42" s="23">
        <f>IF(S42="","",IF(COUNTIF(祝日計算!$D$6:$H$12,祝日計算!U42)&gt;0,1,0))</f>
        <v>1</v>
      </c>
      <c r="Y42" s="47"/>
      <c r="Z42" s="45">
        <f>IF($B$16&lt;=30,DATE($Y$23,12,30),"")</f>
        <v>44195</v>
      </c>
      <c r="AA42" s="44" t="str">
        <f t="shared" si="16"/>
        <v>水</v>
      </c>
      <c r="AB42" s="26" t="str">
        <f t="shared" si="17"/>
        <v>年末休</v>
      </c>
      <c r="AC42" s="43" t="s">
        <v>42</v>
      </c>
      <c r="AE42" s="11">
        <f t="shared" si="18"/>
        <v>931</v>
      </c>
      <c r="AF42" s="27">
        <f>IFERROR(INDEX('2020以前祝日'!A:B,AE42,1),"")</f>
        <v>0</v>
      </c>
      <c r="AG42" s="26">
        <f>IFERROR(INDEX('2020以前祝日'!A:B,AE42,2),"")</f>
        <v>0</v>
      </c>
      <c r="AI42" s="31">
        <f t="shared" ref="AI42:AI73" si="20">IFERROR(IF(YEAR(AF2)-1&gt;$A$2,"",IF(AF2=0,"",AF2)),"")</f>
        <v>43466</v>
      </c>
      <c r="AJ42" s="42" t="str">
        <f t="shared" ref="AJ42:AJ73" si="21">IFERROR(IF(YEAR(AF2)-1&gt;$A$2,"",IF(AF2=0,"",AG2)),"")</f>
        <v>元日</v>
      </c>
      <c r="AK42" s="41" t="s">
        <v>84</v>
      </c>
      <c r="AL42" s="31">
        <f>IF(COUNTIF($AL$2:AL41,AI42)&gt;0,"",IF(AI42="","",AI42))</f>
        <v>43466</v>
      </c>
      <c r="AM42" s="42" t="str">
        <f t="shared" si="5"/>
        <v>元日</v>
      </c>
      <c r="AN42" s="41" t="s">
        <v>84</v>
      </c>
      <c r="AO42" s="27">
        <f t="shared" si="6"/>
        <v>43957</v>
      </c>
      <c r="AP42" s="26" t="str">
        <f t="shared" si="7"/>
        <v>振替休日</v>
      </c>
      <c r="AR42" s="27">
        <f t="shared" si="13"/>
        <v>43506</v>
      </c>
      <c r="AS42" s="27" t="str">
        <f t="shared" si="8"/>
        <v>日</v>
      </c>
      <c r="AT42" s="26" t="str">
        <f t="shared" si="9"/>
        <v/>
      </c>
      <c r="AU42" s="26">
        <f t="shared" si="10"/>
        <v>1</v>
      </c>
      <c r="AV42" s="26">
        <f>COUNTIF($AU$2:AU42,0)</f>
        <v>23</v>
      </c>
    </row>
    <row r="43" spans="11:48" ht="18" customHeight="1" x14ac:dyDescent="0.7">
      <c r="K43" s="47"/>
      <c r="L43" s="49">
        <f>IF(K38="","",DATE(K38,4,29))</f>
        <v>44315</v>
      </c>
      <c r="M43" s="44" t="str">
        <f t="shared" si="19"/>
        <v>木</v>
      </c>
      <c r="N43" s="26" t="s">
        <v>83</v>
      </c>
      <c r="O43" s="45" t="str">
        <f>IF(L43="","",IF(M43="日",L43+1,""))</f>
        <v/>
      </c>
      <c r="P43" s="43" t="s">
        <v>82</v>
      </c>
      <c r="S43" s="17">
        <f t="shared" si="15"/>
        <v>43507</v>
      </c>
      <c r="T43" s="25">
        <f t="shared" si="1"/>
        <v>43507</v>
      </c>
      <c r="U43" s="24" t="str">
        <f t="shared" si="2"/>
        <v>22</v>
      </c>
      <c r="V43" s="23">
        <f>IF(S43="","",IF(COUNTIF(祝日計算!$D$6:$H$12,祝日計算!U43)&gt;0,1,0))</f>
        <v>0</v>
      </c>
      <c r="Y43" s="46"/>
      <c r="Z43" s="45">
        <f>IF($B$16&lt;=31,DATE($Y$23,12,31),"")</f>
        <v>44196</v>
      </c>
      <c r="AA43" s="44" t="str">
        <f t="shared" si="16"/>
        <v>木</v>
      </c>
      <c r="AB43" s="26" t="str">
        <f t="shared" si="17"/>
        <v>年末休</v>
      </c>
      <c r="AC43" s="43" t="s">
        <v>41</v>
      </c>
      <c r="AE43" s="11">
        <f t="shared" si="18"/>
        <v>932</v>
      </c>
      <c r="AF43" s="27">
        <f>IFERROR(INDEX('2020以前祝日'!A:B,AE43,1),"")</f>
        <v>0</v>
      </c>
      <c r="AG43" s="26">
        <f>IFERROR(INDEX('2020以前祝日'!A:B,AE43,2),"")</f>
        <v>0</v>
      </c>
      <c r="AI43" s="17">
        <f t="shared" si="20"/>
        <v>43479</v>
      </c>
      <c r="AJ43" s="18" t="str">
        <f t="shared" si="21"/>
        <v>成人の日</v>
      </c>
      <c r="AK43" s="11" t="s">
        <v>81</v>
      </c>
      <c r="AL43" s="17">
        <f>IF(COUNTIF($AL$2:AL42,AI43)&gt;0,"",IF(AI43="","",AI43))</f>
        <v>43479</v>
      </c>
      <c r="AM43" s="18" t="str">
        <f t="shared" si="5"/>
        <v>成人の日</v>
      </c>
      <c r="AN43" s="11" t="s">
        <v>81</v>
      </c>
      <c r="AO43" s="27">
        <f t="shared" si="6"/>
        <v>44035</v>
      </c>
      <c r="AP43" s="26" t="str">
        <f t="shared" si="7"/>
        <v>海の日</v>
      </c>
      <c r="AR43" s="27">
        <f t="shared" si="13"/>
        <v>43507</v>
      </c>
      <c r="AS43" s="27" t="str">
        <f t="shared" si="8"/>
        <v>祝</v>
      </c>
      <c r="AT43" s="26" t="str">
        <f t="shared" si="9"/>
        <v>建国記念の日</v>
      </c>
      <c r="AU43" s="26">
        <f t="shared" si="10"/>
        <v>1</v>
      </c>
      <c r="AV43" s="26">
        <f>COUNTIF($AU$2:AU43,0)</f>
        <v>23</v>
      </c>
    </row>
    <row r="44" spans="11:48" ht="18" customHeight="1" x14ac:dyDescent="0.7">
      <c r="K44" s="47"/>
      <c r="L44" s="49">
        <f>IF(K38="","",DATE(K38,5,3))</f>
        <v>44319</v>
      </c>
      <c r="M44" s="44" t="str">
        <f t="shared" si="19"/>
        <v>月</v>
      </c>
      <c r="N44" s="26" t="s">
        <v>80</v>
      </c>
      <c r="O44" s="50"/>
      <c r="P44" s="43" t="s">
        <v>79</v>
      </c>
      <c r="S44" s="17">
        <f t="shared" si="15"/>
        <v>43508</v>
      </c>
      <c r="T44" s="25">
        <f t="shared" si="1"/>
        <v>43508</v>
      </c>
      <c r="U44" s="24" t="str">
        <f t="shared" si="2"/>
        <v>23</v>
      </c>
      <c r="V44" s="23">
        <f>IF(S44="","",IF(COUNTIF(祝日計算!$D$6:$H$12,祝日計算!U44)&gt;0,1,0))</f>
        <v>1</v>
      </c>
      <c r="Y44" s="51">
        <f>A2+1</f>
        <v>2021</v>
      </c>
      <c r="Z44" s="45">
        <f>IF($B$18&gt;=2,DATE($Y$44,1,2),"")</f>
        <v>44198</v>
      </c>
      <c r="AA44" s="44" t="str">
        <f t="shared" si="16"/>
        <v>土</v>
      </c>
      <c r="AB44" s="26" t="str">
        <f t="shared" si="17"/>
        <v>年末休</v>
      </c>
      <c r="AC44" s="43" t="s">
        <v>78</v>
      </c>
      <c r="AE44" s="11">
        <f t="shared" si="18"/>
        <v>933</v>
      </c>
      <c r="AF44" s="27">
        <f>IFERROR(INDEX('2020以前祝日'!A:B,AE44,1),"")</f>
        <v>0</v>
      </c>
      <c r="AG44" s="26">
        <f>IFERROR(INDEX('2020以前祝日'!A:B,AE44,2),"")</f>
        <v>0</v>
      </c>
      <c r="AI44" s="17">
        <f t="shared" si="20"/>
        <v>43507</v>
      </c>
      <c r="AJ44" s="18" t="str">
        <f t="shared" si="21"/>
        <v>建国記念の日</v>
      </c>
      <c r="AL44" s="17">
        <f>IF(COUNTIF($AL$2:AL43,AI44)&gt;0,"",IF(AI44="","",AI44))</f>
        <v>43507</v>
      </c>
      <c r="AM44" s="18" t="str">
        <f t="shared" si="5"/>
        <v>建国記念の日</v>
      </c>
      <c r="AO44" s="27">
        <f t="shared" si="6"/>
        <v>44036</v>
      </c>
      <c r="AP44" s="26" t="str">
        <f t="shared" si="7"/>
        <v>スポーツの日</v>
      </c>
      <c r="AR44" s="27">
        <f t="shared" si="13"/>
        <v>43508</v>
      </c>
      <c r="AS44" s="27" t="str">
        <f t="shared" si="8"/>
        <v>火</v>
      </c>
      <c r="AT44" s="26" t="str">
        <f t="shared" si="9"/>
        <v/>
      </c>
      <c r="AU44" s="26">
        <f t="shared" si="10"/>
        <v>1</v>
      </c>
      <c r="AV44" s="26">
        <f>COUNTIF($AU$2:AU44,0)</f>
        <v>23</v>
      </c>
    </row>
    <row r="45" spans="11:48" ht="18" customHeight="1" x14ac:dyDescent="0.7">
      <c r="K45" s="47"/>
      <c r="L45" s="49">
        <f>IF(K38="","",DATE(K38,5,4))</f>
        <v>44320</v>
      </c>
      <c r="M45" s="44" t="str">
        <f t="shared" si="19"/>
        <v>火</v>
      </c>
      <c r="N45" s="26" t="s">
        <v>77</v>
      </c>
      <c r="O45" s="50"/>
      <c r="P45" s="43" t="s">
        <v>76</v>
      </c>
      <c r="S45" s="17">
        <f t="shared" si="15"/>
        <v>43509</v>
      </c>
      <c r="T45" s="25">
        <f t="shared" si="1"/>
        <v>43509</v>
      </c>
      <c r="U45" s="24" t="str">
        <f t="shared" si="2"/>
        <v>24</v>
      </c>
      <c r="V45" s="23">
        <f>IF(S45="","",IF(COUNTIF(祝日計算!$D$6:$H$12,祝日計算!U45)&gt;0,1,0))</f>
        <v>0</v>
      </c>
      <c r="Y45" s="47"/>
      <c r="Z45" s="45">
        <f>IF($B$18&gt;=3,DATE($Y$44,1,3),"")</f>
        <v>44199</v>
      </c>
      <c r="AA45" s="44" t="str">
        <f t="shared" si="16"/>
        <v>日</v>
      </c>
      <c r="AB45" s="26" t="str">
        <f t="shared" si="17"/>
        <v>年末休</v>
      </c>
      <c r="AC45" s="43" t="s">
        <v>75</v>
      </c>
      <c r="AE45" s="11">
        <f t="shared" si="18"/>
        <v>934</v>
      </c>
      <c r="AF45" s="27">
        <f>IFERROR(INDEX('2020以前祝日'!A:B,AE45,1),"")</f>
        <v>0</v>
      </c>
      <c r="AG45" s="26">
        <f>IFERROR(INDEX('2020以前祝日'!A:B,AE45,2),"")</f>
        <v>0</v>
      </c>
      <c r="AI45" s="17">
        <f t="shared" si="20"/>
        <v>43545</v>
      </c>
      <c r="AJ45" s="18" t="str">
        <f t="shared" si="21"/>
        <v>春分の日</v>
      </c>
      <c r="AL45" s="17">
        <f>IF(COUNTIF($AL$2:AL44,AI45)&gt;0,"",IF(AI45="","",AI45))</f>
        <v>43545</v>
      </c>
      <c r="AM45" s="18" t="str">
        <f t="shared" si="5"/>
        <v>春分の日</v>
      </c>
      <c r="AO45" s="27">
        <f t="shared" si="6"/>
        <v>44053</v>
      </c>
      <c r="AP45" s="26" t="str">
        <f t="shared" si="7"/>
        <v>山の日</v>
      </c>
      <c r="AR45" s="27">
        <f t="shared" si="13"/>
        <v>43509</v>
      </c>
      <c r="AS45" s="27" t="str">
        <f t="shared" si="8"/>
        <v>水</v>
      </c>
      <c r="AT45" s="26" t="str">
        <f t="shared" si="9"/>
        <v/>
      </c>
      <c r="AU45" s="26">
        <f t="shared" si="10"/>
        <v>0</v>
      </c>
      <c r="AV45" s="26">
        <f>COUNTIF($AU$2:AU45,0)</f>
        <v>24</v>
      </c>
    </row>
    <row r="46" spans="11:48" ht="18" customHeight="1" x14ac:dyDescent="0.7">
      <c r="K46" s="47"/>
      <c r="L46" s="49">
        <f>IF(K38="","",DATE(K38,5,5))</f>
        <v>44321</v>
      </c>
      <c r="M46" s="44" t="str">
        <f t="shared" si="19"/>
        <v>水</v>
      </c>
      <c r="N46" s="26" t="s">
        <v>74</v>
      </c>
      <c r="O46" s="45" t="str">
        <f>IF(L46="","",IF(M46="日",L46+1,IF(M45="日",L46+1,IF(M44="日",L46+1,""))))</f>
        <v/>
      </c>
      <c r="P46" s="43" t="s">
        <v>73</v>
      </c>
      <c r="S46" s="17">
        <f t="shared" si="15"/>
        <v>43510</v>
      </c>
      <c r="T46" s="25">
        <f t="shared" si="1"/>
        <v>43510</v>
      </c>
      <c r="U46" s="24" t="str">
        <f t="shared" si="2"/>
        <v>25</v>
      </c>
      <c r="V46" s="23">
        <f>IF(S46="","",IF(COUNTIF(祝日計算!$D$6:$H$12,祝日計算!U46)&gt;0,1,0))</f>
        <v>0</v>
      </c>
      <c r="Y46" s="47"/>
      <c r="Z46" s="45" t="str">
        <f>IF($B$18&gt;=4,DATE($Y$44,1,4),"")</f>
        <v/>
      </c>
      <c r="AA46" s="44" t="str">
        <f t="shared" si="16"/>
        <v/>
      </c>
      <c r="AB46" s="26" t="str">
        <f t="shared" si="17"/>
        <v/>
      </c>
      <c r="AC46" s="43" t="s">
        <v>72</v>
      </c>
      <c r="AE46" s="11">
        <f t="shared" si="18"/>
        <v>935</v>
      </c>
      <c r="AF46" s="27">
        <f>IFERROR(INDEX('2020以前祝日'!A:B,AE46,1),"")</f>
        <v>0</v>
      </c>
      <c r="AG46" s="26">
        <f>IFERROR(INDEX('2020以前祝日'!A:B,AE46,2),"")</f>
        <v>0</v>
      </c>
      <c r="AI46" s="17">
        <f t="shared" si="20"/>
        <v>43584</v>
      </c>
      <c r="AJ46" s="18" t="str">
        <f t="shared" si="21"/>
        <v>昭和の日</v>
      </c>
      <c r="AL46" s="17">
        <f>IF(COUNTIF($AL$2:AL45,AI46)&gt;0,"",IF(AI46="","",AI46))</f>
        <v>43584</v>
      </c>
      <c r="AM46" s="18" t="str">
        <f t="shared" si="5"/>
        <v>昭和の日</v>
      </c>
      <c r="AO46" s="27">
        <f t="shared" si="6"/>
        <v>44095</v>
      </c>
      <c r="AP46" s="26" t="str">
        <f t="shared" si="7"/>
        <v>敬老の日</v>
      </c>
      <c r="AR46" s="27">
        <f t="shared" si="13"/>
        <v>43510</v>
      </c>
      <c r="AS46" s="27" t="str">
        <f t="shared" si="8"/>
        <v>木</v>
      </c>
      <c r="AT46" s="26" t="str">
        <f t="shared" si="9"/>
        <v/>
      </c>
      <c r="AU46" s="26">
        <f t="shared" si="10"/>
        <v>0</v>
      </c>
      <c r="AV46" s="26">
        <f>COUNTIF($AU$2:AU46,0)</f>
        <v>25</v>
      </c>
    </row>
    <row r="47" spans="11:48" ht="18" customHeight="1" x14ac:dyDescent="0.7">
      <c r="K47" s="47"/>
      <c r="L47" s="49">
        <f>IF(K38="","",DATE(K38,7,21)-WEEKDAY(DATE(K38,7,21),3))</f>
        <v>44396</v>
      </c>
      <c r="M47" s="44" t="str">
        <f t="shared" si="19"/>
        <v>月</v>
      </c>
      <c r="N47" s="26" t="s">
        <v>71</v>
      </c>
      <c r="O47" s="50"/>
      <c r="P47" s="43" t="str">
        <f>"7月第3月曜"</f>
        <v>7月第3月曜</v>
      </c>
      <c r="S47" s="17">
        <f t="shared" si="15"/>
        <v>43511</v>
      </c>
      <c r="T47" s="25">
        <f t="shared" si="1"/>
        <v>43511</v>
      </c>
      <c r="U47" s="24" t="str">
        <f t="shared" si="2"/>
        <v>36</v>
      </c>
      <c r="V47" s="23">
        <f>IF(S47="","",IF(COUNTIF(祝日計算!$D$6:$H$12,祝日計算!U47)&gt;0,1,0))</f>
        <v>0</v>
      </c>
      <c r="Y47" s="47"/>
      <c r="Z47" s="45" t="str">
        <f>IF($B$18&gt;=5,DATE($Y$44,1,5),"")</f>
        <v/>
      </c>
      <c r="AA47" s="44" t="str">
        <f t="shared" si="16"/>
        <v/>
      </c>
      <c r="AB47" s="26" t="str">
        <f t="shared" si="17"/>
        <v/>
      </c>
      <c r="AC47" s="43" t="s">
        <v>70</v>
      </c>
      <c r="AE47" s="11">
        <f t="shared" si="18"/>
        <v>936</v>
      </c>
      <c r="AF47" s="27">
        <f>IFERROR(INDEX('2020以前祝日'!A:B,AE47,1),"")</f>
        <v>0</v>
      </c>
      <c r="AG47" s="26">
        <f>IFERROR(INDEX('2020以前祝日'!A:B,AE47,2),"")</f>
        <v>0</v>
      </c>
      <c r="AI47" s="17">
        <f t="shared" si="20"/>
        <v>43585</v>
      </c>
      <c r="AJ47" s="18" t="str">
        <f t="shared" si="21"/>
        <v>国民の休日</v>
      </c>
      <c r="AL47" s="17">
        <f>IF(COUNTIF($AL$2:AL46,AI47)&gt;0,"",IF(AI47="","",AI47))</f>
        <v>43585</v>
      </c>
      <c r="AM47" s="18" t="str">
        <f t="shared" si="5"/>
        <v>国民の休日</v>
      </c>
      <c r="AO47" s="27">
        <f t="shared" si="6"/>
        <v>44096</v>
      </c>
      <c r="AP47" s="26" t="str">
        <f t="shared" si="7"/>
        <v>秋分の日</v>
      </c>
      <c r="AR47" s="27">
        <f t="shared" si="13"/>
        <v>43511</v>
      </c>
      <c r="AS47" s="27" t="str">
        <f t="shared" si="8"/>
        <v>金</v>
      </c>
      <c r="AT47" s="26" t="str">
        <f t="shared" si="9"/>
        <v/>
      </c>
      <c r="AU47" s="26">
        <f t="shared" si="10"/>
        <v>0</v>
      </c>
      <c r="AV47" s="26">
        <f>COUNTIF($AU$2:AU47,0)</f>
        <v>26</v>
      </c>
    </row>
    <row r="48" spans="11:48" ht="18" customHeight="1" x14ac:dyDescent="0.7">
      <c r="K48" s="47"/>
      <c r="L48" s="49">
        <f>IF(K38="","",DATE(K38,8,11))</f>
        <v>44419</v>
      </c>
      <c r="M48" s="44" t="str">
        <f t="shared" si="19"/>
        <v>水</v>
      </c>
      <c r="N48" s="26" t="s">
        <v>69</v>
      </c>
      <c r="O48" s="45" t="str">
        <f>IF(L48="","",IF(M48="日",L48+1,""))</f>
        <v/>
      </c>
      <c r="P48" s="43" t="s">
        <v>68</v>
      </c>
      <c r="S48" s="17">
        <f t="shared" si="15"/>
        <v>43512</v>
      </c>
      <c r="T48" s="25">
        <f t="shared" si="1"/>
        <v>43512</v>
      </c>
      <c r="U48" s="24" t="str">
        <f t="shared" si="2"/>
        <v>37</v>
      </c>
      <c r="V48" s="23">
        <f>IF(S48="","",IF(COUNTIF(祝日計算!$D$6:$H$12,祝日計算!U48)&gt;0,1,0))</f>
        <v>1</v>
      </c>
      <c r="Y48" s="47"/>
      <c r="Z48" s="45" t="str">
        <f>IF($B$18&gt;=6,DATE($Y$44,1,6),"")</f>
        <v/>
      </c>
      <c r="AA48" s="44" t="str">
        <f t="shared" si="16"/>
        <v/>
      </c>
      <c r="AB48" s="26" t="str">
        <f t="shared" si="17"/>
        <v/>
      </c>
      <c r="AC48" s="43" t="s">
        <v>67</v>
      </c>
      <c r="AE48" s="11">
        <f t="shared" si="18"/>
        <v>937</v>
      </c>
      <c r="AF48" s="27">
        <f>IFERROR(INDEX('2020以前祝日'!A:B,AE48,1),"")</f>
        <v>0</v>
      </c>
      <c r="AG48" s="26">
        <f>IFERROR(INDEX('2020以前祝日'!A:B,AE48,2),"")</f>
        <v>0</v>
      </c>
      <c r="AI48" s="17">
        <f t="shared" si="20"/>
        <v>43586</v>
      </c>
      <c r="AJ48" s="18" t="str">
        <f t="shared" si="21"/>
        <v>即位の日</v>
      </c>
      <c r="AL48" s="17">
        <f>IF(COUNTIF($AL$2:AL47,AI48)&gt;0,"",IF(AI48="","",AI48))</f>
        <v>43586</v>
      </c>
      <c r="AM48" s="18" t="str">
        <f t="shared" si="5"/>
        <v>即位の日</v>
      </c>
      <c r="AO48" s="27">
        <f t="shared" si="6"/>
        <v>44138</v>
      </c>
      <c r="AP48" s="26" t="str">
        <f t="shared" si="7"/>
        <v>文化の日</v>
      </c>
      <c r="AR48" s="27">
        <f t="shared" si="13"/>
        <v>43512</v>
      </c>
      <c r="AS48" s="27" t="str">
        <f t="shared" si="8"/>
        <v>土</v>
      </c>
      <c r="AT48" s="26" t="str">
        <f t="shared" si="9"/>
        <v/>
      </c>
      <c r="AU48" s="26">
        <f t="shared" si="10"/>
        <v>1</v>
      </c>
      <c r="AV48" s="26">
        <f>COUNTIF($AU$2:AU48,0)</f>
        <v>26</v>
      </c>
    </row>
    <row r="49" spans="11:49" ht="18" customHeight="1" x14ac:dyDescent="0.7">
      <c r="K49" s="47"/>
      <c r="L49" s="49">
        <f>IF(K38="","",DATE(K38,9,21)-WEEKDAY(DATE(K38,9,21),3))</f>
        <v>44459</v>
      </c>
      <c r="M49" s="44" t="str">
        <f t="shared" si="19"/>
        <v>月</v>
      </c>
      <c r="N49" s="26" t="s">
        <v>66</v>
      </c>
      <c r="O49" s="50"/>
      <c r="P49" s="43" t="str">
        <f>"9月第3月曜"</f>
        <v>9月第3月曜</v>
      </c>
      <c r="S49" s="17">
        <f t="shared" si="15"/>
        <v>43513</v>
      </c>
      <c r="T49" s="25">
        <f t="shared" si="1"/>
        <v>43513</v>
      </c>
      <c r="U49" s="24" t="str">
        <f t="shared" si="2"/>
        <v>31</v>
      </c>
      <c r="V49" s="23">
        <f>IF(S49="","",IF(COUNTIF(祝日計算!$D$6:$H$12,祝日計算!U49)&gt;0,1,0))</f>
        <v>1</v>
      </c>
      <c r="Y49" s="47"/>
      <c r="Z49" s="45" t="str">
        <f>IF($B$18&gt;=7,DATE($Y$44,1,7),"")</f>
        <v/>
      </c>
      <c r="AA49" s="44" t="str">
        <f t="shared" si="16"/>
        <v/>
      </c>
      <c r="AB49" s="26" t="str">
        <f t="shared" si="17"/>
        <v/>
      </c>
      <c r="AC49" s="43" t="s">
        <v>65</v>
      </c>
      <c r="AE49" s="11">
        <f t="shared" si="18"/>
        <v>938</v>
      </c>
      <c r="AF49" s="27">
        <f>IFERROR(INDEX('2020以前祝日'!A:B,AE49,1),"")</f>
        <v>0</v>
      </c>
      <c r="AG49" s="26">
        <f>IFERROR(INDEX('2020以前祝日'!A:B,AE49,2),"")</f>
        <v>0</v>
      </c>
      <c r="AI49" s="17">
        <f t="shared" si="20"/>
        <v>43587</v>
      </c>
      <c r="AJ49" s="18" t="str">
        <f t="shared" si="21"/>
        <v>国民の休日</v>
      </c>
      <c r="AL49" s="17">
        <f>IF(COUNTIF($AL$2:AL48,AI49)&gt;0,"",IF(AI49="","",AI49))</f>
        <v>43587</v>
      </c>
      <c r="AM49" s="18" t="str">
        <f t="shared" si="5"/>
        <v>国民の休日</v>
      </c>
      <c r="AO49" s="27">
        <f t="shared" si="6"/>
        <v>44158</v>
      </c>
      <c r="AP49" s="26" t="str">
        <f t="shared" si="7"/>
        <v>勤労感謝の日</v>
      </c>
      <c r="AR49" s="27">
        <f t="shared" si="13"/>
        <v>43513</v>
      </c>
      <c r="AS49" s="27" t="str">
        <f t="shared" si="8"/>
        <v>日</v>
      </c>
      <c r="AT49" s="26" t="str">
        <f t="shared" si="9"/>
        <v/>
      </c>
      <c r="AU49" s="26">
        <f t="shared" si="10"/>
        <v>1</v>
      </c>
      <c r="AV49" s="26">
        <f>COUNTIF($AU$2:AU49,0)</f>
        <v>26</v>
      </c>
    </row>
    <row r="50" spans="11:49" ht="18" customHeight="1" x14ac:dyDescent="0.7">
      <c r="K50" s="47"/>
      <c r="L50" s="49" t="str">
        <f>IF(K38="","",IF((L51-L49)=2,L49+1,""))</f>
        <v/>
      </c>
      <c r="M50" s="44" t="str">
        <f t="shared" si="19"/>
        <v/>
      </c>
      <c r="N50" s="26" t="s">
        <v>64</v>
      </c>
      <c r="O50" s="50"/>
      <c r="P50" s="26" t="s">
        <v>63</v>
      </c>
      <c r="S50" s="17">
        <f t="shared" si="15"/>
        <v>43514</v>
      </c>
      <c r="T50" s="25">
        <f t="shared" si="1"/>
        <v>43514</v>
      </c>
      <c r="U50" s="24" t="str">
        <f t="shared" si="2"/>
        <v>32</v>
      </c>
      <c r="V50" s="23">
        <f>IF(S50="","",IF(COUNTIF(祝日計算!$D$6:$H$12,祝日計算!U50)&gt;0,1,0))</f>
        <v>0</v>
      </c>
      <c r="Y50" s="47"/>
      <c r="Z50" s="45" t="str">
        <f>IF($B$18&gt;=8,DATE($Y$44,1,8),"")</f>
        <v/>
      </c>
      <c r="AA50" s="44" t="str">
        <f t="shared" si="16"/>
        <v/>
      </c>
      <c r="AB50" s="26" t="str">
        <f t="shared" si="17"/>
        <v/>
      </c>
      <c r="AC50" s="43" t="s">
        <v>62</v>
      </c>
      <c r="AE50" s="11">
        <f t="shared" si="18"/>
        <v>939</v>
      </c>
      <c r="AF50" s="27">
        <f>IFERROR(INDEX('2020以前祝日'!A:B,AE50,1),"")</f>
        <v>0</v>
      </c>
      <c r="AG50" s="26">
        <f>IFERROR(INDEX('2020以前祝日'!A:B,AE50,2),"")</f>
        <v>0</v>
      </c>
      <c r="AI50" s="17">
        <f t="shared" si="20"/>
        <v>43588</v>
      </c>
      <c r="AJ50" s="18" t="str">
        <f t="shared" si="21"/>
        <v>憲法記念日</v>
      </c>
      <c r="AL50" s="17">
        <f>IF(COUNTIF($AL$2:AL49,AI50)&gt;0,"",IF(AI50="","",AI50))</f>
        <v>43588</v>
      </c>
      <c r="AM50" s="18" t="str">
        <f t="shared" si="5"/>
        <v>憲法記念日</v>
      </c>
      <c r="AO50" s="27">
        <f t="shared" si="6"/>
        <v>44194</v>
      </c>
      <c r="AP50" s="26" t="str">
        <f t="shared" si="7"/>
        <v>年末休</v>
      </c>
      <c r="AR50" s="27">
        <f t="shared" si="13"/>
        <v>43514</v>
      </c>
      <c r="AS50" s="27" t="str">
        <f t="shared" si="8"/>
        <v>月</v>
      </c>
      <c r="AT50" s="26" t="str">
        <f t="shared" si="9"/>
        <v/>
      </c>
      <c r="AU50" s="26">
        <f t="shared" si="10"/>
        <v>0</v>
      </c>
      <c r="AV50" s="26">
        <f>COUNTIF($AU$2:AU50,0)</f>
        <v>27</v>
      </c>
    </row>
    <row r="51" spans="11:49" ht="18" customHeight="1" x14ac:dyDescent="0.7">
      <c r="K51" s="47"/>
      <c r="L51" s="49">
        <f>IF(K38="","",DATE(K38,9,25)-MATCH(K38,CHOOSE(MOD(K38,4)+1,
{0,1900,2012},{1901,1921,2045},{1902,1950,2078},{1903,1983})))</f>
        <v>44462</v>
      </c>
      <c r="M51" s="44" t="str">
        <f t="shared" si="19"/>
        <v>木</v>
      </c>
      <c r="N51" s="26" t="s">
        <v>61</v>
      </c>
      <c r="O51" s="45" t="str">
        <f>IF(L51="","",IF(M51="日",L51+1,""))</f>
        <v/>
      </c>
      <c r="P51" s="43" t="s">
        <v>60</v>
      </c>
      <c r="S51" s="17">
        <f t="shared" si="15"/>
        <v>43515</v>
      </c>
      <c r="T51" s="25">
        <f t="shared" si="1"/>
        <v>43515</v>
      </c>
      <c r="U51" s="24" t="str">
        <f t="shared" si="2"/>
        <v>33</v>
      </c>
      <c r="V51" s="23">
        <f>IF(S51="","",IF(COUNTIF(祝日計算!$D$6:$H$12,祝日計算!U51)&gt;0,1,0))</f>
        <v>0</v>
      </c>
      <c r="Y51" s="47"/>
      <c r="Z51" s="45" t="str">
        <f>IF($B$18&gt;=9,DATE($Y$44,1,9),"")</f>
        <v/>
      </c>
      <c r="AA51" s="44" t="str">
        <f t="shared" si="16"/>
        <v/>
      </c>
      <c r="AB51" s="26" t="str">
        <f t="shared" si="17"/>
        <v/>
      </c>
      <c r="AC51" s="43" t="s">
        <v>59</v>
      </c>
      <c r="AE51" s="11">
        <f t="shared" si="18"/>
        <v>940</v>
      </c>
      <c r="AF51" s="27">
        <f>IFERROR(INDEX('2020以前祝日'!A:B,AE51,1),"")</f>
        <v>0</v>
      </c>
      <c r="AG51" s="26">
        <f>IFERROR(INDEX('2020以前祝日'!A:B,AE51,2),"")</f>
        <v>0</v>
      </c>
      <c r="AI51" s="17">
        <f t="shared" si="20"/>
        <v>43589</v>
      </c>
      <c r="AJ51" s="18" t="str">
        <f t="shared" si="21"/>
        <v>みどりの日</v>
      </c>
      <c r="AL51" s="17">
        <f>IF(COUNTIF($AL$2:AL50,AI51)&gt;0,"",IF(AI51="","",AI51))</f>
        <v>43589</v>
      </c>
      <c r="AM51" s="18" t="str">
        <f t="shared" si="5"/>
        <v>みどりの日</v>
      </c>
      <c r="AO51" s="27">
        <f t="shared" si="6"/>
        <v>44195</v>
      </c>
      <c r="AP51" s="26" t="str">
        <f t="shared" si="7"/>
        <v>年末休</v>
      </c>
      <c r="AR51" s="27">
        <f t="shared" si="13"/>
        <v>43515</v>
      </c>
      <c r="AS51" s="27" t="str">
        <f t="shared" si="8"/>
        <v>火</v>
      </c>
      <c r="AT51" s="26" t="str">
        <f t="shared" si="9"/>
        <v/>
      </c>
      <c r="AU51" s="26">
        <f t="shared" si="10"/>
        <v>0</v>
      </c>
      <c r="AV51" s="26">
        <f>COUNTIF($AU$2:AU51,0)</f>
        <v>28</v>
      </c>
      <c r="AW51" s="19"/>
    </row>
    <row r="52" spans="11:49" ht="18" customHeight="1" x14ac:dyDescent="0.7">
      <c r="K52" s="47"/>
      <c r="L52" s="49">
        <f>IF(K38="","",DATE(K38,10,14)-WEEKDAY(DATE(K38,10,14),3))</f>
        <v>44480</v>
      </c>
      <c r="M52" s="44" t="str">
        <f t="shared" si="19"/>
        <v>月</v>
      </c>
      <c r="N52" s="26" t="s">
        <v>58</v>
      </c>
      <c r="O52" s="50"/>
      <c r="P52" s="43" t="str">
        <f>"10月第2月曜"</f>
        <v>10月第2月曜</v>
      </c>
      <c r="S52" s="17">
        <f t="shared" si="15"/>
        <v>43516</v>
      </c>
      <c r="T52" s="25">
        <f t="shared" si="1"/>
        <v>43516</v>
      </c>
      <c r="U52" s="24" t="str">
        <f t="shared" si="2"/>
        <v>34</v>
      </c>
      <c r="V52" s="23">
        <f>IF(S52="","",IF(COUNTIF(祝日計算!$D$6:$H$12,祝日計算!U52)&gt;0,1,0))</f>
        <v>0</v>
      </c>
      <c r="Y52" s="47"/>
      <c r="Z52" s="45" t="str">
        <f>IF($B$18&gt;=10,DATE($Y$44,1,10),"")</f>
        <v/>
      </c>
      <c r="AA52" s="44" t="str">
        <f t="shared" si="16"/>
        <v/>
      </c>
      <c r="AB52" s="26" t="str">
        <f t="shared" si="17"/>
        <v/>
      </c>
      <c r="AC52" s="43" t="s">
        <v>57</v>
      </c>
      <c r="AE52" s="11">
        <f t="shared" si="18"/>
        <v>941</v>
      </c>
      <c r="AF52" s="27">
        <f>IFERROR(INDEX('2020以前祝日'!A:B,AE52,1),"")</f>
        <v>0</v>
      </c>
      <c r="AG52" s="26">
        <f>IFERROR(INDEX('2020以前祝日'!A:B,AE52,2),"")</f>
        <v>0</v>
      </c>
      <c r="AI52" s="17">
        <f t="shared" si="20"/>
        <v>43590</v>
      </c>
      <c r="AJ52" s="18" t="str">
        <f t="shared" si="21"/>
        <v>こどもの日</v>
      </c>
      <c r="AL52" s="17">
        <f>IF(COUNTIF($AL$2:AL51,AI52)&gt;0,"",IF(AI52="","",AI52))</f>
        <v>43590</v>
      </c>
      <c r="AM52" s="18" t="str">
        <f t="shared" si="5"/>
        <v>こどもの日</v>
      </c>
      <c r="AO52" s="27">
        <f t="shared" si="6"/>
        <v>44196</v>
      </c>
      <c r="AP52" s="26" t="str">
        <f t="shared" si="7"/>
        <v>年末休</v>
      </c>
      <c r="AR52" s="27">
        <f t="shared" si="13"/>
        <v>43516</v>
      </c>
      <c r="AS52" s="27" t="str">
        <f t="shared" si="8"/>
        <v>水</v>
      </c>
      <c r="AT52" s="26" t="str">
        <f t="shared" si="9"/>
        <v/>
      </c>
      <c r="AU52" s="26">
        <f t="shared" si="10"/>
        <v>0</v>
      </c>
      <c r="AV52" s="26">
        <f>COUNTIF($AU$2:AU52,0)</f>
        <v>29</v>
      </c>
      <c r="AW52" s="19"/>
    </row>
    <row r="53" spans="11:49" ht="18" customHeight="1" x14ac:dyDescent="0.7">
      <c r="K53" s="47"/>
      <c r="L53" s="49">
        <f>IF(K38="","",DATE(K38,11,3))</f>
        <v>44503</v>
      </c>
      <c r="M53" s="44" t="str">
        <f t="shared" si="19"/>
        <v>水</v>
      </c>
      <c r="N53" s="26" t="s">
        <v>56</v>
      </c>
      <c r="O53" s="45" t="str">
        <f>IF(L53="","",IF(M53="日",L53+1,""))</f>
        <v/>
      </c>
      <c r="P53" s="43" t="s">
        <v>55</v>
      </c>
      <c r="S53" s="17">
        <f t="shared" si="15"/>
        <v>43517</v>
      </c>
      <c r="T53" s="25">
        <f t="shared" si="1"/>
        <v>43517</v>
      </c>
      <c r="U53" s="24" t="str">
        <f t="shared" si="2"/>
        <v>35</v>
      </c>
      <c r="V53" s="23">
        <f>IF(S53="","",IF(COUNTIF(祝日計算!$D$6:$H$12,祝日計算!U53)&gt;0,1,0))</f>
        <v>0</v>
      </c>
      <c r="Y53" s="47"/>
      <c r="Z53" s="45" t="str">
        <f>IF($B$16&lt;=20,DATE($Y$44,12,20),"")</f>
        <v/>
      </c>
      <c r="AA53" s="44" t="str">
        <f t="shared" si="16"/>
        <v/>
      </c>
      <c r="AB53" s="26" t="str">
        <f t="shared" si="17"/>
        <v/>
      </c>
      <c r="AC53" s="43" t="s">
        <v>54</v>
      </c>
      <c r="AE53" s="11">
        <f t="shared" si="18"/>
        <v>942</v>
      </c>
      <c r="AF53" s="27">
        <f>IFERROR(INDEX('2020以前祝日'!A:B,AE53,1),"")</f>
        <v>0</v>
      </c>
      <c r="AG53" s="26">
        <f>IFERROR(INDEX('2020以前祝日'!A:B,AE53,2),"")</f>
        <v>0</v>
      </c>
      <c r="AI53" s="17">
        <f t="shared" si="20"/>
        <v>43591</v>
      </c>
      <c r="AJ53" s="18" t="str">
        <f t="shared" si="21"/>
        <v>振替休日</v>
      </c>
      <c r="AL53" s="17">
        <f>IF(COUNTIF($AL$2:AL52,AI53)&gt;0,"",IF(AI53="","",AI53))</f>
        <v>43591</v>
      </c>
      <c r="AM53" s="18" t="str">
        <f t="shared" si="5"/>
        <v>振替休日</v>
      </c>
      <c r="AO53" s="27">
        <f t="shared" si="6"/>
        <v>44197</v>
      </c>
      <c r="AP53" s="26" t="str">
        <f t="shared" si="7"/>
        <v>元日</v>
      </c>
      <c r="AR53" s="27">
        <f t="shared" si="13"/>
        <v>43517</v>
      </c>
      <c r="AS53" s="27" t="str">
        <f t="shared" si="8"/>
        <v>木</v>
      </c>
      <c r="AT53" s="26" t="str">
        <f t="shared" si="9"/>
        <v/>
      </c>
      <c r="AU53" s="26">
        <f t="shared" si="10"/>
        <v>0</v>
      </c>
      <c r="AV53" s="26">
        <f>COUNTIF($AU$2:AU53,0)</f>
        <v>30</v>
      </c>
      <c r="AW53" s="19"/>
    </row>
    <row r="54" spans="11:49" ht="18" customHeight="1" x14ac:dyDescent="0.7">
      <c r="K54" s="47"/>
      <c r="L54" s="49">
        <f>IF(K38="","",DATE(K38,11,23))</f>
        <v>44523</v>
      </c>
      <c r="M54" s="44" t="str">
        <f t="shared" si="19"/>
        <v>火</v>
      </c>
      <c r="N54" s="26" t="s">
        <v>53</v>
      </c>
      <c r="O54" s="45" t="str">
        <f>IF(L54="","",IF(M54="日",L54+1,""))</f>
        <v/>
      </c>
      <c r="P54" s="43" t="s">
        <v>52</v>
      </c>
      <c r="S54" s="17">
        <f t="shared" si="15"/>
        <v>43518</v>
      </c>
      <c r="T54" s="25">
        <f t="shared" si="1"/>
        <v>43518</v>
      </c>
      <c r="U54" s="24" t="str">
        <f t="shared" si="2"/>
        <v>46</v>
      </c>
      <c r="V54" s="23">
        <f>IF(S54="","",IF(COUNTIF(祝日計算!$D$6:$H$12,祝日計算!U54)&gt;0,1,0))</f>
        <v>0</v>
      </c>
      <c r="Y54" s="47"/>
      <c r="Z54" s="45" t="str">
        <f>IF($B$16&lt;=21,DATE($Y$44,12,21),"")</f>
        <v/>
      </c>
      <c r="AA54" s="44" t="str">
        <f t="shared" si="16"/>
        <v/>
      </c>
      <c r="AB54" s="26" t="str">
        <f t="shared" si="17"/>
        <v/>
      </c>
      <c r="AC54" s="43" t="s">
        <v>51</v>
      </c>
      <c r="AE54" s="11">
        <f t="shared" si="18"/>
        <v>943</v>
      </c>
      <c r="AF54" s="27">
        <f>IFERROR(INDEX('2020以前祝日'!A:B,AE54,1),"")</f>
        <v>0</v>
      </c>
      <c r="AG54" s="26">
        <f>IFERROR(INDEX('2020以前祝日'!A:B,AE54,2),"")</f>
        <v>0</v>
      </c>
      <c r="AI54" s="17">
        <f t="shared" si="20"/>
        <v>43661</v>
      </c>
      <c r="AJ54" s="18" t="str">
        <f t="shared" si="21"/>
        <v>海の日</v>
      </c>
      <c r="AL54" s="17">
        <f>IF(COUNTIF($AL$2:AL53,AI54)&gt;0,"",IF(AI54="","",AI54))</f>
        <v>43661</v>
      </c>
      <c r="AM54" s="18" t="str">
        <f t="shared" si="5"/>
        <v>海の日</v>
      </c>
      <c r="AO54" s="27">
        <f t="shared" si="6"/>
        <v>44198</v>
      </c>
      <c r="AP54" s="26" t="str">
        <f t="shared" si="7"/>
        <v>年末休</v>
      </c>
      <c r="AR54" s="27">
        <f t="shared" si="13"/>
        <v>43518</v>
      </c>
      <c r="AS54" s="27" t="str">
        <f t="shared" si="8"/>
        <v>金</v>
      </c>
      <c r="AT54" s="26" t="str">
        <f t="shared" si="9"/>
        <v/>
      </c>
      <c r="AU54" s="26">
        <f t="shared" si="10"/>
        <v>0</v>
      </c>
      <c r="AV54" s="26">
        <f>COUNTIF($AU$2:AU54,0)</f>
        <v>31</v>
      </c>
      <c r="AW54" s="19"/>
    </row>
    <row r="55" spans="11:49" ht="18" customHeight="1" x14ac:dyDescent="0.7">
      <c r="K55" s="48"/>
      <c r="L55" s="27"/>
      <c r="M55" s="26"/>
      <c r="N55" s="26"/>
      <c r="O55" s="27"/>
      <c r="P55" s="26"/>
      <c r="S55" s="17">
        <f t="shared" si="15"/>
        <v>43519</v>
      </c>
      <c r="T55" s="25">
        <f t="shared" si="1"/>
        <v>43519</v>
      </c>
      <c r="U55" s="24" t="str">
        <f t="shared" si="2"/>
        <v>47</v>
      </c>
      <c r="V55" s="23">
        <f>IF(S55="","",IF(COUNTIF(祝日計算!$D$6:$H$12,祝日計算!U55)&gt;0,1,0))</f>
        <v>1</v>
      </c>
      <c r="Y55" s="47"/>
      <c r="Z55" s="45" t="str">
        <f>IF($B$16&lt;=22,DATE($Y$44,12,22),"")</f>
        <v/>
      </c>
      <c r="AA55" s="44" t="str">
        <f t="shared" si="16"/>
        <v/>
      </c>
      <c r="AB55" s="26" t="str">
        <f t="shared" si="17"/>
        <v/>
      </c>
      <c r="AC55" s="43" t="s">
        <v>50</v>
      </c>
      <c r="AE55" s="11">
        <f t="shared" si="18"/>
        <v>944</v>
      </c>
      <c r="AF55" s="27">
        <f>IFERROR(INDEX('2020以前祝日'!A:B,AE55,1),"")</f>
        <v>0</v>
      </c>
      <c r="AG55" s="26">
        <f>IFERROR(INDEX('2020以前祝日'!A:B,AE55,2),"")</f>
        <v>0</v>
      </c>
      <c r="AI55" s="17">
        <f t="shared" si="20"/>
        <v>43688</v>
      </c>
      <c r="AJ55" s="18" t="str">
        <f t="shared" si="21"/>
        <v>山の日</v>
      </c>
      <c r="AL55" s="17">
        <f>IF(COUNTIF($AL$2:AL54,AI55)&gt;0,"",IF(AI55="","",AI55))</f>
        <v>43688</v>
      </c>
      <c r="AM55" s="18" t="str">
        <f t="shared" si="5"/>
        <v>山の日</v>
      </c>
      <c r="AO55" s="27">
        <f t="shared" si="6"/>
        <v>44199</v>
      </c>
      <c r="AP55" s="26" t="str">
        <f t="shared" si="7"/>
        <v>年末休</v>
      </c>
      <c r="AR55" s="27">
        <f t="shared" si="13"/>
        <v>43519</v>
      </c>
      <c r="AS55" s="27" t="str">
        <f t="shared" si="8"/>
        <v>土</v>
      </c>
      <c r="AT55" s="26" t="str">
        <f t="shared" si="9"/>
        <v/>
      </c>
      <c r="AU55" s="26">
        <f t="shared" si="10"/>
        <v>1</v>
      </c>
      <c r="AV55" s="26">
        <f>COUNTIF($AU$2:AU55,0)</f>
        <v>31</v>
      </c>
    </row>
    <row r="56" spans="11:49" ht="18" customHeight="1" x14ac:dyDescent="0.7">
      <c r="S56" s="17">
        <f t="shared" si="15"/>
        <v>43520</v>
      </c>
      <c r="T56" s="25">
        <f t="shared" si="1"/>
        <v>43520</v>
      </c>
      <c r="U56" s="24" t="str">
        <f t="shared" si="2"/>
        <v>41</v>
      </c>
      <c r="V56" s="23">
        <f>IF(S56="","",IF(COUNTIF(祝日計算!$D$6:$H$12,祝日計算!U56)&gt;0,1,0))</f>
        <v>1</v>
      </c>
      <c r="Y56" s="47"/>
      <c r="Z56" s="45" t="str">
        <f>IF($B$16&lt;=23,DATE($Y$44,12,23),"")</f>
        <v/>
      </c>
      <c r="AA56" s="44" t="str">
        <f t="shared" si="16"/>
        <v/>
      </c>
      <c r="AB56" s="26" t="str">
        <f t="shared" si="17"/>
        <v/>
      </c>
      <c r="AC56" s="43" t="s">
        <v>49</v>
      </c>
      <c r="AE56" s="11">
        <f t="shared" si="18"/>
        <v>945</v>
      </c>
      <c r="AF56" s="27">
        <f>IFERROR(INDEX('2020以前祝日'!A:B,AE56,1),"")</f>
        <v>0</v>
      </c>
      <c r="AG56" s="26">
        <f>IFERROR(INDEX('2020以前祝日'!A:B,AE56,2),"")</f>
        <v>0</v>
      </c>
      <c r="AI56" s="17">
        <f t="shared" si="20"/>
        <v>43689</v>
      </c>
      <c r="AJ56" s="18" t="str">
        <f t="shared" si="21"/>
        <v>振替休日</v>
      </c>
      <c r="AL56" s="17">
        <f>IF(COUNTIF($AL$2:AL55,AI56)&gt;0,"",IF(AI56="","",AI56))</f>
        <v>43689</v>
      </c>
      <c r="AM56" s="18" t="str">
        <f t="shared" si="5"/>
        <v>振替休日</v>
      </c>
      <c r="AO56" s="27">
        <f t="shared" si="6"/>
        <v>44207</v>
      </c>
      <c r="AP56" s="26" t="str">
        <f t="shared" si="7"/>
        <v>成人の日</v>
      </c>
      <c r="AR56" s="27">
        <f t="shared" si="13"/>
        <v>43520</v>
      </c>
      <c r="AS56" s="27" t="str">
        <f t="shared" si="8"/>
        <v>日</v>
      </c>
      <c r="AT56" s="26" t="str">
        <f t="shared" si="9"/>
        <v/>
      </c>
      <c r="AU56" s="26">
        <f t="shared" si="10"/>
        <v>1</v>
      </c>
      <c r="AV56" s="26">
        <f>COUNTIF($AU$2:AU56,0)</f>
        <v>31</v>
      </c>
    </row>
    <row r="57" spans="11:49" ht="18" customHeight="1" x14ac:dyDescent="0.7">
      <c r="S57" s="17">
        <f t="shared" si="15"/>
        <v>43521</v>
      </c>
      <c r="T57" s="25">
        <f t="shared" si="1"/>
        <v>43521</v>
      </c>
      <c r="U57" s="24" t="str">
        <f t="shared" si="2"/>
        <v>42</v>
      </c>
      <c r="V57" s="23">
        <f>IF(S57="","",IF(COUNTIF(祝日計算!$D$6:$H$12,祝日計算!U57)&gt;0,1,0))</f>
        <v>0</v>
      </c>
      <c r="Y57" s="47"/>
      <c r="Z57" s="45" t="str">
        <f>IF($B$16&lt;=24,DATE($Y$44,12,24),"")</f>
        <v/>
      </c>
      <c r="AA57" s="44" t="str">
        <f t="shared" si="16"/>
        <v/>
      </c>
      <c r="AB57" s="26" t="str">
        <f t="shared" si="17"/>
        <v/>
      </c>
      <c r="AC57" s="43" t="s">
        <v>48</v>
      </c>
      <c r="AE57" s="11">
        <f t="shared" si="18"/>
        <v>946</v>
      </c>
      <c r="AF57" s="27">
        <f>IFERROR(INDEX('2020以前祝日'!A:B,AE57,1),"")</f>
        <v>0</v>
      </c>
      <c r="AG57" s="26">
        <f>IFERROR(INDEX('2020以前祝日'!A:B,AE57,2),"")</f>
        <v>0</v>
      </c>
      <c r="AI57" s="17">
        <f t="shared" si="20"/>
        <v>43724</v>
      </c>
      <c r="AJ57" s="18" t="str">
        <f t="shared" si="21"/>
        <v>敬老の日</v>
      </c>
      <c r="AL57" s="17">
        <f>IF(COUNTIF($AL$2:AL56,AI57)&gt;0,"",IF(AI57="","",AI57))</f>
        <v>43724</v>
      </c>
      <c r="AM57" s="18" t="str">
        <f t="shared" si="5"/>
        <v>敬老の日</v>
      </c>
      <c r="AO57" s="27">
        <f t="shared" si="6"/>
        <v>44238</v>
      </c>
      <c r="AP57" s="26" t="str">
        <f t="shared" si="7"/>
        <v>建国記念の日</v>
      </c>
      <c r="AR57" s="27">
        <f t="shared" si="13"/>
        <v>43521</v>
      </c>
      <c r="AS57" s="27" t="str">
        <f t="shared" si="8"/>
        <v>月</v>
      </c>
      <c r="AT57" s="26" t="str">
        <f t="shared" si="9"/>
        <v/>
      </c>
      <c r="AU57" s="26">
        <f t="shared" si="10"/>
        <v>0</v>
      </c>
      <c r="AV57" s="26">
        <f>COUNTIF($AU$2:AU57,0)</f>
        <v>32</v>
      </c>
    </row>
    <row r="58" spans="11:49" ht="18" customHeight="1" x14ac:dyDescent="0.7">
      <c r="S58" s="17">
        <f t="shared" si="15"/>
        <v>43522</v>
      </c>
      <c r="T58" s="25">
        <f t="shared" si="1"/>
        <v>43522</v>
      </c>
      <c r="U58" s="24" t="str">
        <f t="shared" si="2"/>
        <v>43</v>
      </c>
      <c r="V58" s="23">
        <f>IF(S58="","",IF(COUNTIF(祝日計算!$D$6:$H$12,祝日計算!U58)&gt;0,1,0))</f>
        <v>1</v>
      </c>
      <c r="Y58" s="47"/>
      <c r="Z58" s="45" t="str">
        <f>IF($B$16&lt;=25,DATE($Y$44,12,25),"")</f>
        <v/>
      </c>
      <c r="AA58" s="44" t="str">
        <f t="shared" si="16"/>
        <v/>
      </c>
      <c r="AB58" s="26" t="str">
        <f t="shared" si="17"/>
        <v/>
      </c>
      <c r="AC58" s="43" t="s">
        <v>47</v>
      </c>
      <c r="AE58" s="11">
        <f t="shared" si="18"/>
        <v>947</v>
      </c>
      <c r="AF58" s="27">
        <f>IFERROR(INDEX('2020以前祝日'!A:B,AE58,1),"")</f>
        <v>0</v>
      </c>
      <c r="AG58" s="26">
        <f>IFERROR(INDEX('2020以前祝日'!A:B,AE58,2),"")</f>
        <v>0</v>
      </c>
      <c r="AI58" s="17">
        <f t="shared" si="20"/>
        <v>43731</v>
      </c>
      <c r="AJ58" s="18" t="str">
        <f t="shared" si="21"/>
        <v>秋分の日</v>
      </c>
      <c r="AL58" s="17">
        <f>IF(COUNTIF($AL$2:AL57,AI58)&gt;0,"",IF(AI58="","",AI58))</f>
        <v>43731</v>
      </c>
      <c r="AM58" s="18" t="str">
        <f t="shared" si="5"/>
        <v>秋分の日</v>
      </c>
      <c r="AO58" s="27">
        <f t="shared" si="6"/>
        <v>44250</v>
      </c>
      <c r="AP58" s="26" t="str">
        <f t="shared" si="7"/>
        <v>天皇誕生日</v>
      </c>
      <c r="AR58" s="27">
        <f t="shared" si="13"/>
        <v>43522</v>
      </c>
      <c r="AS58" s="27" t="str">
        <f t="shared" si="8"/>
        <v>火</v>
      </c>
      <c r="AT58" s="26" t="str">
        <f t="shared" si="9"/>
        <v/>
      </c>
      <c r="AU58" s="26">
        <f t="shared" si="10"/>
        <v>1</v>
      </c>
      <c r="AV58" s="26">
        <f>COUNTIF($AU$2:AU58,0)</f>
        <v>32</v>
      </c>
    </row>
    <row r="59" spans="11:49" ht="18" customHeight="1" x14ac:dyDescent="0.7">
      <c r="S59" s="17">
        <f t="shared" si="15"/>
        <v>43523</v>
      </c>
      <c r="T59" s="25">
        <f t="shared" si="1"/>
        <v>43523</v>
      </c>
      <c r="U59" s="24" t="str">
        <f t="shared" si="2"/>
        <v>44</v>
      </c>
      <c r="V59" s="23">
        <f>IF(S59="","",IF(COUNTIF(祝日計算!$D$6:$H$12,祝日計算!U59)&gt;0,1,0))</f>
        <v>0</v>
      </c>
      <c r="Y59" s="47"/>
      <c r="Z59" s="45" t="str">
        <f>IF($B$16&lt;=26,DATE($Y$44,12,26),"")</f>
        <v/>
      </c>
      <c r="AA59" s="44" t="str">
        <f t="shared" si="16"/>
        <v/>
      </c>
      <c r="AB59" s="26" t="str">
        <f t="shared" si="17"/>
        <v/>
      </c>
      <c r="AC59" s="43" t="s">
        <v>46</v>
      </c>
      <c r="AE59" s="11">
        <f t="shared" si="18"/>
        <v>948</v>
      </c>
      <c r="AF59" s="27">
        <f>IFERROR(INDEX('2020以前祝日'!A:B,AE59,1),"")</f>
        <v>0</v>
      </c>
      <c r="AG59" s="26">
        <f>IFERROR(INDEX('2020以前祝日'!A:B,AE59,2),"")</f>
        <v>0</v>
      </c>
      <c r="AI59" s="17">
        <f t="shared" si="20"/>
        <v>43752</v>
      </c>
      <c r="AJ59" s="18" t="str">
        <f t="shared" si="21"/>
        <v>体育の日</v>
      </c>
      <c r="AL59" s="17">
        <f>IF(COUNTIF($AL$2:AL58,AI59)&gt;0,"",IF(AI59="","",AI59))</f>
        <v>43752</v>
      </c>
      <c r="AM59" s="18" t="str">
        <f t="shared" si="5"/>
        <v>体育の日</v>
      </c>
      <c r="AO59" s="27">
        <f t="shared" si="6"/>
        <v>44275</v>
      </c>
      <c r="AP59" s="26" t="str">
        <f t="shared" si="7"/>
        <v>春分の日</v>
      </c>
      <c r="AR59" s="27">
        <f t="shared" si="13"/>
        <v>43523</v>
      </c>
      <c r="AS59" s="27" t="str">
        <f t="shared" si="8"/>
        <v>水</v>
      </c>
      <c r="AT59" s="26" t="str">
        <f t="shared" si="9"/>
        <v/>
      </c>
      <c r="AU59" s="26">
        <f t="shared" si="10"/>
        <v>0</v>
      </c>
      <c r="AV59" s="26">
        <f>COUNTIF($AU$2:AU59,0)</f>
        <v>33</v>
      </c>
    </row>
    <row r="60" spans="11:49" ht="18" customHeight="1" x14ac:dyDescent="0.7">
      <c r="S60" s="17">
        <f t="shared" si="15"/>
        <v>43524</v>
      </c>
      <c r="T60" s="25">
        <f t="shared" si="1"/>
        <v>43524</v>
      </c>
      <c r="U60" s="24" t="str">
        <f t="shared" si="2"/>
        <v>45</v>
      </c>
      <c r="V60" s="23">
        <f>IF(S60="","",IF(COUNTIF(祝日計算!$D$6:$H$12,祝日計算!U60)&gt;0,1,0))</f>
        <v>0</v>
      </c>
      <c r="Y60" s="47"/>
      <c r="Z60" s="45" t="str">
        <f>IF($B$16&lt;=27,DATE($Y$44,12,27),"")</f>
        <v/>
      </c>
      <c r="AA60" s="44" t="str">
        <f t="shared" si="16"/>
        <v/>
      </c>
      <c r="AB60" s="26" t="str">
        <f t="shared" si="17"/>
        <v/>
      </c>
      <c r="AC60" s="43" t="s">
        <v>45</v>
      </c>
      <c r="AE60" s="11">
        <f t="shared" si="18"/>
        <v>949</v>
      </c>
      <c r="AF60" s="27">
        <f>IFERROR(INDEX('2020以前祝日'!A:B,AE60,1),"")</f>
        <v>0</v>
      </c>
      <c r="AG60" s="26">
        <f>IFERROR(INDEX('2020以前祝日'!A:B,AE60,2),"")</f>
        <v>0</v>
      </c>
      <c r="AI60" s="17">
        <f t="shared" si="20"/>
        <v>43760</v>
      </c>
      <c r="AJ60" s="18" t="str">
        <f t="shared" si="21"/>
        <v>即位礼正殿の儀</v>
      </c>
      <c r="AL60" s="17">
        <f>IF(COUNTIF($AL$2:AL59,AI60)&gt;0,"",IF(AI60="","",AI60))</f>
        <v>43760</v>
      </c>
      <c r="AM60" s="18" t="str">
        <f t="shared" si="5"/>
        <v>即位礼正殿の儀</v>
      </c>
      <c r="AO60" s="27">
        <f t="shared" si="6"/>
        <v>44315</v>
      </c>
      <c r="AP60" s="26" t="str">
        <f t="shared" si="7"/>
        <v>昭和の日</v>
      </c>
      <c r="AR60" s="27">
        <f t="shared" si="13"/>
        <v>43524</v>
      </c>
      <c r="AS60" s="27" t="str">
        <f t="shared" si="8"/>
        <v>木</v>
      </c>
      <c r="AT60" s="26" t="str">
        <f t="shared" si="9"/>
        <v/>
      </c>
      <c r="AU60" s="26">
        <f t="shared" si="10"/>
        <v>0</v>
      </c>
      <c r="AV60" s="26">
        <f>COUNTIF($AU$2:AU60,0)</f>
        <v>34</v>
      </c>
    </row>
    <row r="61" spans="11:49" ht="18" customHeight="1" x14ac:dyDescent="0.7">
      <c r="S61" s="17" t="str">
        <f t="shared" si="15"/>
        <v/>
      </c>
      <c r="T61" s="25" t="str">
        <f t="shared" si="1"/>
        <v/>
      </c>
      <c r="U61" s="24" t="str">
        <f t="shared" si="2"/>
        <v/>
      </c>
      <c r="V61" s="23" t="str">
        <f>IF(S61="","",IF(COUNTIF(祝日計算!$D$6:$H$12,祝日計算!U61)&gt;0,1,0))</f>
        <v/>
      </c>
      <c r="Y61" s="47"/>
      <c r="Z61" s="45" t="str">
        <f>IF($B$16&lt;=28,DATE($Y$44,12,28),"")</f>
        <v/>
      </c>
      <c r="AA61" s="44" t="str">
        <f t="shared" si="16"/>
        <v/>
      </c>
      <c r="AB61" s="26" t="str">
        <f t="shared" si="17"/>
        <v/>
      </c>
      <c r="AC61" s="43" t="s">
        <v>44</v>
      </c>
      <c r="AE61" s="11">
        <f t="shared" si="18"/>
        <v>950</v>
      </c>
      <c r="AF61" s="27">
        <f>IFERROR(INDEX('2020以前祝日'!A:B,AE61,1),"")</f>
        <v>0</v>
      </c>
      <c r="AG61" s="26">
        <f>IFERROR(INDEX('2020以前祝日'!A:B,AE61,2),"")</f>
        <v>0</v>
      </c>
      <c r="AI61" s="17">
        <f t="shared" si="20"/>
        <v>43772</v>
      </c>
      <c r="AJ61" s="18" t="str">
        <f t="shared" si="21"/>
        <v>文化の日</v>
      </c>
      <c r="AL61" s="17">
        <f>IF(COUNTIF($AL$2:AL60,AI61)&gt;0,"",IF(AI61="","",AI61))</f>
        <v>43772</v>
      </c>
      <c r="AM61" s="18" t="str">
        <f t="shared" si="5"/>
        <v>文化の日</v>
      </c>
      <c r="AO61" s="27">
        <f t="shared" si="6"/>
        <v>44319</v>
      </c>
      <c r="AP61" s="26" t="str">
        <f t="shared" si="7"/>
        <v>憲法記念日</v>
      </c>
      <c r="AR61" s="27">
        <f t="shared" si="13"/>
        <v>43525</v>
      </c>
      <c r="AS61" s="27" t="str">
        <f t="shared" si="8"/>
        <v>金</v>
      </c>
      <c r="AT61" s="26" t="str">
        <f t="shared" si="9"/>
        <v/>
      </c>
      <c r="AU61" s="26">
        <f t="shared" si="10"/>
        <v>0</v>
      </c>
      <c r="AV61" s="26">
        <f>COUNTIF($AU$2:AU61,0)</f>
        <v>35</v>
      </c>
    </row>
    <row r="62" spans="11:49" ht="18" customHeight="1" x14ac:dyDescent="0.7">
      <c r="S62" s="17" t="str">
        <f t="shared" si="15"/>
        <v/>
      </c>
      <c r="T62" s="25" t="str">
        <f t="shared" si="1"/>
        <v/>
      </c>
      <c r="U62" s="24" t="str">
        <f t="shared" si="2"/>
        <v/>
      </c>
      <c r="V62" s="23" t="str">
        <f>IF(S62="","",IF(COUNTIF(祝日計算!$D$6:$H$12,祝日計算!U62)&gt;0,1,0))</f>
        <v/>
      </c>
      <c r="Y62" s="47"/>
      <c r="Z62" s="45">
        <f>IF($B$16&lt;=29,DATE($Y$44,12,29),"")</f>
        <v>44559</v>
      </c>
      <c r="AA62" s="44" t="str">
        <f t="shared" si="16"/>
        <v>水</v>
      </c>
      <c r="AB62" s="26" t="str">
        <f t="shared" si="17"/>
        <v>年末休</v>
      </c>
      <c r="AC62" s="43" t="s">
        <v>43</v>
      </c>
      <c r="AE62" s="11">
        <f t="shared" si="18"/>
        <v>951</v>
      </c>
      <c r="AF62" s="27">
        <f>IFERROR(INDEX('2020以前祝日'!A:B,AE62,1),"")</f>
        <v>0</v>
      </c>
      <c r="AG62" s="26">
        <f>IFERROR(INDEX('2020以前祝日'!A:B,AE62,2),"")</f>
        <v>0</v>
      </c>
      <c r="AI62" s="17">
        <f t="shared" si="20"/>
        <v>43773</v>
      </c>
      <c r="AJ62" s="18" t="str">
        <f t="shared" si="21"/>
        <v>振替休日</v>
      </c>
      <c r="AL62" s="17">
        <f>IF(COUNTIF($AL$2:AL61,AI62)&gt;0,"",IF(AI62="","",AI62))</f>
        <v>43773</v>
      </c>
      <c r="AM62" s="18" t="str">
        <f t="shared" si="5"/>
        <v>振替休日</v>
      </c>
      <c r="AO62" s="27">
        <f t="shared" si="6"/>
        <v>44320</v>
      </c>
      <c r="AP62" s="26" t="str">
        <f t="shared" si="7"/>
        <v>みどりの日</v>
      </c>
      <c r="AR62" s="27">
        <f t="shared" si="13"/>
        <v>43526</v>
      </c>
      <c r="AS62" s="27" t="str">
        <f t="shared" si="8"/>
        <v>土</v>
      </c>
      <c r="AT62" s="26" t="str">
        <f t="shared" si="9"/>
        <v/>
      </c>
      <c r="AU62" s="26">
        <f t="shared" si="10"/>
        <v>1</v>
      </c>
      <c r="AV62" s="26">
        <f>COUNTIF($AU$2:AU62,0)</f>
        <v>35</v>
      </c>
    </row>
    <row r="63" spans="11:49" ht="18" customHeight="1" x14ac:dyDescent="0.7">
      <c r="S63" s="17" t="str">
        <f t="shared" si="15"/>
        <v/>
      </c>
      <c r="T63" s="25" t="str">
        <f t="shared" si="1"/>
        <v/>
      </c>
      <c r="U63" s="24" t="str">
        <f t="shared" si="2"/>
        <v/>
      </c>
      <c r="V63" s="23" t="str">
        <f>IF(S63="","",IF(COUNTIF(祝日計算!$D$6:$H$12,祝日計算!U63)&gt;0,1,0))</f>
        <v/>
      </c>
      <c r="Y63" s="47"/>
      <c r="Z63" s="45">
        <f>IF($B$16&lt;=30,DATE($Y$44,12,30),"")</f>
        <v>44560</v>
      </c>
      <c r="AA63" s="44" t="str">
        <f t="shared" si="16"/>
        <v>木</v>
      </c>
      <c r="AB63" s="26" t="str">
        <f t="shared" si="17"/>
        <v>年末休</v>
      </c>
      <c r="AC63" s="43" t="s">
        <v>42</v>
      </c>
      <c r="AE63" s="11">
        <f t="shared" si="18"/>
        <v>952</v>
      </c>
      <c r="AF63" s="27">
        <f>IFERROR(INDEX('2020以前祝日'!A:B,AE63,1),"")</f>
        <v>0</v>
      </c>
      <c r="AG63" s="26">
        <f>IFERROR(INDEX('2020以前祝日'!A:B,AE63,2),"")</f>
        <v>0</v>
      </c>
      <c r="AI63" s="17">
        <f t="shared" si="20"/>
        <v>43792</v>
      </c>
      <c r="AJ63" s="18" t="str">
        <f t="shared" si="21"/>
        <v>勤労感謝の日</v>
      </c>
      <c r="AL63" s="17">
        <f>IF(COUNTIF($AL$2:AL62,AI63)&gt;0,"",IF(AI63="","",AI63))</f>
        <v>43792</v>
      </c>
      <c r="AM63" s="18" t="str">
        <f t="shared" si="5"/>
        <v>勤労感謝の日</v>
      </c>
      <c r="AO63" s="27">
        <f t="shared" si="6"/>
        <v>44321</v>
      </c>
      <c r="AP63" s="26" t="str">
        <f t="shared" si="7"/>
        <v>こどもの日</v>
      </c>
      <c r="AR63" s="27">
        <f t="shared" si="13"/>
        <v>43527</v>
      </c>
      <c r="AS63" s="27" t="str">
        <f t="shared" si="8"/>
        <v>日</v>
      </c>
      <c r="AT63" s="26" t="str">
        <f t="shared" si="9"/>
        <v/>
      </c>
      <c r="AU63" s="26">
        <f t="shared" si="10"/>
        <v>1</v>
      </c>
      <c r="AV63" s="26">
        <f>COUNTIF($AU$2:AU63,0)</f>
        <v>35</v>
      </c>
    </row>
    <row r="64" spans="11:49" ht="18" customHeight="1" x14ac:dyDescent="0.7">
      <c r="S64" s="17">
        <f>DATE(設定!$G$2-1,3,1)</f>
        <v>43525</v>
      </c>
      <c r="T64" s="25">
        <f t="shared" si="1"/>
        <v>43525</v>
      </c>
      <c r="U64" s="24" t="str">
        <f t="shared" si="2"/>
        <v>16</v>
      </c>
      <c r="V64" s="23">
        <f>IF(S64="","",IF(COUNTIF(祝日計算!$D$6:$H$12,祝日計算!U64)&gt;0,1,0))</f>
        <v>0</v>
      </c>
      <c r="Y64" s="46"/>
      <c r="Z64" s="45">
        <f>IF($B$16&lt;=31,DATE($Y$44,12,31),"")</f>
        <v>44561</v>
      </c>
      <c r="AA64" s="44" t="str">
        <f t="shared" si="16"/>
        <v>金</v>
      </c>
      <c r="AB64" s="26" t="str">
        <f t="shared" si="17"/>
        <v>年末休</v>
      </c>
      <c r="AC64" s="43" t="s">
        <v>41</v>
      </c>
      <c r="AE64" s="11">
        <f t="shared" si="18"/>
        <v>953</v>
      </c>
      <c r="AF64" s="27">
        <f>IFERROR(INDEX('2020以前祝日'!A:B,AE64,1),"")</f>
        <v>0</v>
      </c>
      <c r="AG64" s="26">
        <f>IFERROR(INDEX('2020以前祝日'!A:B,AE64,2),"")</f>
        <v>0</v>
      </c>
      <c r="AI64" s="17">
        <f t="shared" si="20"/>
        <v>43831</v>
      </c>
      <c r="AJ64" s="18" t="str">
        <f t="shared" si="21"/>
        <v>元日</v>
      </c>
      <c r="AL64" s="17">
        <f>IF(COUNTIF($AL$2:AL63,AI64)&gt;0,"",IF(AI64="","",AI64))</f>
        <v>43831</v>
      </c>
      <c r="AM64" s="18" t="str">
        <f t="shared" si="5"/>
        <v>元日</v>
      </c>
      <c r="AO64" s="27">
        <f t="shared" si="6"/>
        <v>44396</v>
      </c>
      <c r="AP64" s="26" t="str">
        <f t="shared" si="7"/>
        <v>海の日</v>
      </c>
      <c r="AR64" s="27">
        <f t="shared" si="13"/>
        <v>43528</v>
      </c>
      <c r="AS64" s="27" t="str">
        <f t="shared" si="8"/>
        <v>月</v>
      </c>
      <c r="AT64" s="26" t="str">
        <f t="shared" si="9"/>
        <v/>
      </c>
      <c r="AU64" s="26">
        <f t="shared" si="10"/>
        <v>0</v>
      </c>
      <c r="AV64" s="26">
        <f>COUNTIF($AU$2:AU64,0)</f>
        <v>36</v>
      </c>
    </row>
    <row r="65" spans="19:48" ht="18" customHeight="1" x14ac:dyDescent="0.7">
      <c r="S65" s="17">
        <f t="shared" ref="S65:S94" si="22">IF(S64="","",IF(MONTH(S64)&lt;&gt;MONTH(S64+1),"",S64+1))</f>
        <v>43526</v>
      </c>
      <c r="T65" s="25">
        <f t="shared" si="1"/>
        <v>43526</v>
      </c>
      <c r="U65" s="24" t="str">
        <f t="shared" si="2"/>
        <v>17</v>
      </c>
      <c r="V65" s="23">
        <f>IF(S65="","",IF(COUNTIF(祝日計算!$D$6:$H$12,祝日計算!U65)&gt;0,1,0))</f>
        <v>1</v>
      </c>
      <c r="AE65" s="11">
        <f t="shared" si="18"/>
        <v>954</v>
      </c>
      <c r="AF65" s="27">
        <f>IFERROR(INDEX('2020以前祝日'!A:B,AE65,1),"")</f>
        <v>0</v>
      </c>
      <c r="AG65" s="26">
        <f>IFERROR(INDEX('2020以前祝日'!A:B,AE65,2),"")</f>
        <v>0</v>
      </c>
      <c r="AI65" s="17">
        <f t="shared" si="20"/>
        <v>43843</v>
      </c>
      <c r="AJ65" s="18" t="str">
        <f t="shared" si="21"/>
        <v>成人の日</v>
      </c>
      <c r="AL65" s="17">
        <f>IF(COUNTIF($AL$2:AL64,AI65)&gt;0,"",IF(AI65="","",AI65))</f>
        <v>43843</v>
      </c>
      <c r="AM65" s="18" t="str">
        <f t="shared" si="5"/>
        <v>成人の日</v>
      </c>
      <c r="AO65" s="27">
        <f t="shared" si="6"/>
        <v>44419</v>
      </c>
      <c r="AP65" s="26" t="str">
        <f t="shared" si="7"/>
        <v>山の日</v>
      </c>
      <c r="AR65" s="27">
        <f t="shared" si="13"/>
        <v>43529</v>
      </c>
      <c r="AS65" s="27" t="str">
        <f t="shared" si="8"/>
        <v>火</v>
      </c>
      <c r="AT65" s="26" t="str">
        <f t="shared" si="9"/>
        <v/>
      </c>
      <c r="AU65" s="26">
        <f t="shared" si="10"/>
        <v>0</v>
      </c>
      <c r="AV65" s="26">
        <f>COUNTIF($AU$2:AU65,0)</f>
        <v>37</v>
      </c>
    </row>
    <row r="66" spans="19:48" ht="18" customHeight="1" x14ac:dyDescent="0.7">
      <c r="S66" s="17">
        <f t="shared" si="22"/>
        <v>43527</v>
      </c>
      <c r="T66" s="25">
        <f t="shared" ref="T66:T129" si="23">S66</f>
        <v>43527</v>
      </c>
      <c r="U66" s="24" t="str">
        <f t="shared" ref="U66:U129" si="24">IFERROR(INT((DAY(S66)-0.1)/7)+1&amp;WEEKDAY(S66),"")</f>
        <v>11</v>
      </c>
      <c r="V66" s="23">
        <f>IF(S66="","",IF(COUNTIF(祝日計算!$D$6:$H$12,祝日計算!U66)&gt;0,1,0))</f>
        <v>1</v>
      </c>
      <c r="AE66" s="11">
        <f t="shared" si="18"/>
        <v>955</v>
      </c>
      <c r="AF66" s="27">
        <f>IFERROR(INDEX('2020以前祝日'!A:B,AE66,1),"")</f>
        <v>0</v>
      </c>
      <c r="AG66" s="26">
        <f>IFERROR(INDEX('2020以前祝日'!A:B,AE66,2),"")</f>
        <v>0</v>
      </c>
      <c r="AI66" s="17">
        <f t="shared" si="20"/>
        <v>43872</v>
      </c>
      <c r="AJ66" s="18" t="str">
        <f t="shared" si="21"/>
        <v>建国記念の日</v>
      </c>
      <c r="AL66" s="17">
        <f>IF(COUNTIF($AL$2:AL65,AI66)&gt;0,"",IF(AI66="","",AI66))</f>
        <v>43872</v>
      </c>
      <c r="AM66" s="18" t="str">
        <f t="shared" ref="AM66:AM129" si="25">IF(AL66="","",AJ66)</f>
        <v>建国記念の日</v>
      </c>
      <c r="AO66" s="27">
        <f t="shared" ref="AO66:AO129" si="26">IFERROR(SMALL($AL$2:$AL$282,ROW()-1),"")</f>
        <v>44459</v>
      </c>
      <c r="AP66" s="26" t="str">
        <f t="shared" ref="AP66:AP129" si="27">IFERROR(VLOOKUP(AO66,$AL$2:$AM$282,2,FALSE),"")</f>
        <v>敬老の日</v>
      </c>
      <c r="AR66" s="27">
        <f t="shared" si="13"/>
        <v>43530</v>
      </c>
      <c r="AS66" s="27" t="str">
        <f t="shared" ref="AS66:AS129" si="28">IF(AT66&lt;&gt;"","祝",TEXT(AR66,"aaa"))</f>
        <v>水</v>
      </c>
      <c r="AT66" s="26" t="str">
        <f t="shared" ref="AT66:AT129" si="29">IFERROR(VLOOKUP(AR66,$AL$2:$AM$1398,2,FALSE),"")&amp;""</f>
        <v/>
      </c>
      <c r="AU66" s="26">
        <f t="shared" ref="AU66:AU129" si="30">IF($B$21=1,IF(COUNTIF($AL$2:$AL$1398,AR66)&gt;0,1,0),IF((COUNTIF($AI$2:$AI$41,AR66)+COUNTIF($AI$283:$AI$1398,AR66))&gt;0,1,0))</f>
        <v>0</v>
      </c>
      <c r="AV66" s="26">
        <f>COUNTIF($AU$2:AU66,0)</f>
        <v>38</v>
      </c>
    </row>
    <row r="67" spans="19:48" ht="18" customHeight="1" x14ac:dyDescent="0.7">
      <c r="S67" s="17">
        <f t="shared" si="22"/>
        <v>43528</v>
      </c>
      <c r="T67" s="25">
        <f t="shared" si="23"/>
        <v>43528</v>
      </c>
      <c r="U67" s="24" t="str">
        <f t="shared" si="24"/>
        <v>12</v>
      </c>
      <c r="V67" s="23">
        <f>IF(S67="","",IF(COUNTIF(祝日計算!$D$6:$H$12,祝日計算!U67)&gt;0,1,0))</f>
        <v>0</v>
      </c>
      <c r="AE67" s="11">
        <f t="shared" si="18"/>
        <v>956</v>
      </c>
      <c r="AF67" s="27">
        <f>IFERROR(INDEX('2020以前祝日'!A:B,AE67,1),"")</f>
        <v>0</v>
      </c>
      <c r="AG67" s="26">
        <f>IFERROR(INDEX('2020以前祝日'!A:B,AE67,2),"")</f>
        <v>0</v>
      </c>
      <c r="AI67" s="17">
        <f t="shared" si="20"/>
        <v>43884</v>
      </c>
      <c r="AJ67" s="18" t="str">
        <f t="shared" si="21"/>
        <v>天皇誕生日</v>
      </c>
      <c r="AL67" s="17">
        <f>IF(COUNTIF($AL$2:AL66,AI67)&gt;0,"",IF(AI67="","",AI67))</f>
        <v>43884</v>
      </c>
      <c r="AM67" s="18" t="str">
        <f t="shared" si="25"/>
        <v>天皇誕生日</v>
      </c>
      <c r="AO67" s="27">
        <f t="shared" si="26"/>
        <v>44462</v>
      </c>
      <c r="AP67" s="26" t="str">
        <f t="shared" si="27"/>
        <v>秋分の日</v>
      </c>
      <c r="AR67" s="27">
        <f t="shared" ref="AR67:AR130" si="31">AR66+1</f>
        <v>43531</v>
      </c>
      <c r="AS67" s="27" t="str">
        <f t="shared" si="28"/>
        <v>木</v>
      </c>
      <c r="AT67" s="26" t="str">
        <f t="shared" si="29"/>
        <v/>
      </c>
      <c r="AU67" s="26">
        <f t="shared" si="30"/>
        <v>0</v>
      </c>
      <c r="AV67" s="26">
        <f>COUNTIF($AU$2:AU67,0)</f>
        <v>39</v>
      </c>
    </row>
    <row r="68" spans="19:48" ht="18" customHeight="1" x14ac:dyDescent="0.7">
      <c r="S68" s="17">
        <f t="shared" si="22"/>
        <v>43529</v>
      </c>
      <c r="T68" s="25">
        <f t="shared" si="23"/>
        <v>43529</v>
      </c>
      <c r="U68" s="24" t="str">
        <f t="shared" si="24"/>
        <v>13</v>
      </c>
      <c r="V68" s="23">
        <f>IF(S68="","",IF(COUNTIF(祝日計算!$D$6:$H$12,祝日計算!U68)&gt;0,1,0))</f>
        <v>0</v>
      </c>
      <c r="AE68" s="11">
        <f t="shared" si="18"/>
        <v>957</v>
      </c>
      <c r="AF68" s="27">
        <f>IFERROR(INDEX('2020以前祝日'!A:B,AE68,1),"")</f>
        <v>0</v>
      </c>
      <c r="AG68" s="26">
        <f>IFERROR(INDEX('2020以前祝日'!A:B,AE68,2),"")</f>
        <v>0</v>
      </c>
      <c r="AI68" s="17">
        <f t="shared" si="20"/>
        <v>43885</v>
      </c>
      <c r="AJ68" s="18" t="str">
        <f t="shared" si="21"/>
        <v>振替休日</v>
      </c>
      <c r="AL68" s="17">
        <f>IF(COUNTIF($AL$2:AL67,AI68)&gt;0,"",IF(AI68="","",AI68))</f>
        <v>43885</v>
      </c>
      <c r="AM68" s="18" t="str">
        <f t="shared" si="25"/>
        <v>振替休日</v>
      </c>
      <c r="AO68" s="27">
        <f t="shared" si="26"/>
        <v>44480</v>
      </c>
      <c r="AP68" s="26" t="str">
        <f t="shared" si="27"/>
        <v>スポーツの日</v>
      </c>
      <c r="AR68" s="27">
        <f t="shared" si="31"/>
        <v>43532</v>
      </c>
      <c r="AS68" s="27" t="str">
        <f t="shared" si="28"/>
        <v>金</v>
      </c>
      <c r="AT68" s="26" t="str">
        <f t="shared" si="29"/>
        <v/>
      </c>
      <c r="AU68" s="26">
        <f t="shared" si="30"/>
        <v>0</v>
      </c>
      <c r="AV68" s="26">
        <f>COUNTIF($AU$2:AU68,0)</f>
        <v>40</v>
      </c>
    </row>
    <row r="69" spans="19:48" ht="18" customHeight="1" x14ac:dyDescent="0.7">
      <c r="S69" s="17">
        <f t="shared" si="22"/>
        <v>43530</v>
      </c>
      <c r="T69" s="25">
        <f t="shared" si="23"/>
        <v>43530</v>
      </c>
      <c r="U69" s="24" t="str">
        <f t="shared" si="24"/>
        <v>14</v>
      </c>
      <c r="V69" s="23">
        <f>IF(S69="","",IF(COUNTIF(祝日計算!$D$6:$H$12,祝日計算!U69)&gt;0,1,0))</f>
        <v>0</v>
      </c>
      <c r="AE69" s="11">
        <f t="shared" si="18"/>
        <v>958</v>
      </c>
      <c r="AF69" s="27">
        <f>IFERROR(INDEX('2020以前祝日'!A:B,AE69,1),"")</f>
        <v>0</v>
      </c>
      <c r="AG69" s="26">
        <f>IFERROR(INDEX('2020以前祝日'!A:B,AE69,2),"")</f>
        <v>0</v>
      </c>
      <c r="AI69" s="17">
        <f t="shared" si="20"/>
        <v>43910</v>
      </c>
      <c r="AJ69" s="18" t="str">
        <f t="shared" si="21"/>
        <v>春分の日</v>
      </c>
      <c r="AL69" s="17">
        <f>IF(COUNTIF($AL$2:AL68,AI69)&gt;0,"",IF(AI69="","",AI69))</f>
        <v>43910</v>
      </c>
      <c r="AM69" s="18" t="str">
        <f t="shared" si="25"/>
        <v>春分の日</v>
      </c>
      <c r="AO69" s="27">
        <f t="shared" si="26"/>
        <v>44503</v>
      </c>
      <c r="AP69" s="26" t="str">
        <f t="shared" si="27"/>
        <v>文化の日</v>
      </c>
      <c r="AR69" s="27">
        <f t="shared" si="31"/>
        <v>43533</v>
      </c>
      <c r="AS69" s="27" t="str">
        <f t="shared" si="28"/>
        <v>土</v>
      </c>
      <c r="AT69" s="26" t="str">
        <f t="shared" si="29"/>
        <v/>
      </c>
      <c r="AU69" s="26">
        <f t="shared" si="30"/>
        <v>1</v>
      </c>
      <c r="AV69" s="26">
        <f>COUNTIF($AU$2:AU69,0)</f>
        <v>40</v>
      </c>
    </row>
    <row r="70" spans="19:48" ht="18" customHeight="1" x14ac:dyDescent="0.7">
      <c r="S70" s="17">
        <f t="shared" si="22"/>
        <v>43531</v>
      </c>
      <c r="T70" s="25">
        <f t="shared" si="23"/>
        <v>43531</v>
      </c>
      <c r="U70" s="24" t="str">
        <f t="shared" si="24"/>
        <v>15</v>
      </c>
      <c r="V70" s="23">
        <f>IF(S70="","",IF(COUNTIF(祝日計算!$D$6:$H$12,祝日計算!U70)&gt;0,1,0))</f>
        <v>0</v>
      </c>
      <c r="AE70" s="11">
        <f t="shared" si="18"/>
        <v>959</v>
      </c>
      <c r="AF70" s="27">
        <f>IFERROR(INDEX('2020以前祝日'!A:B,AE70,1),"")</f>
        <v>0</v>
      </c>
      <c r="AG70" s="26">
        <f>IFERROR(INDEX('2020以前祝日'!A:B,AE70,2),"")</f>
        <v>0</v>
      </c>
      <c r="AI70" s="17">
        <f t="shared" si="20"/>
        <v>43950</v>
      </c>
      <c r="AJ70" s="18" t="str">
        <f t="shared" si="21"/>
        <v>昭和の日</v>
      </c>
      <c r="AL70" s="17">
        <f>IF(COUNTIF($AL$2:AL69,AI70)&gt;0,"",IF(AI70="","",AI70))</f>
        <v>43950</v>
      </c>
      <c r="AM70" s="18" t="str">
        <f t="shared" si="25"/>
        <v>昭和の日</v>
      </c>
      <c r="AO70" s="27">
        <f t="shared" si="26"/>
        <v>44523</v>
      </c>
      <c r="AP70" s="26" t="str">
        <f t="shared" si="27"/>
        <v>勤労感謝の日</v>
      </c>
      <c r="AR70" s="27">
        <f t="shared" si="31"/>
        <v>43534</v>
      </c>
      <c r="AS70" s="27" t="str">
        <f t="shared" si="28"/>
        <v>日</v>
      </c>
      <c r="AT70" s="26" t="str">
        <f t="shared" si="29"/>
        <v/>
      </c>
      <c r="AU70" s="26">
        <f t="shared" si="30"/>
        <v>1</v>
      </c>
      <c r="AV70" s="26">
        <f>COUNTIF($AU$2:AU70,0)</f>
        <v>40</v>
      </c>
    </row>
    <row r="71" spans="19:48" ht="18" customHeight="1" x14ac:dyDescent="0.7">
      <c r="S71" s="17">
        <f t="shared" si="22"/>
        <v>43532</v>
      </c>
      <c r="T71" s="25">
        <f t="shared" si="23"/>
        <v>43532</v>
      </c>
      <c r="U71" s="24" t="str">
        <f t="shared" si="24"/>
        <v>26</v>
      </c>
      <c r="V71" s="23">
        <f>IF(S71="","",IF(COUNTIF(祝日計算!$D$6:$H$12,祝日計算!U71)&gt;0,1,0))</f>
        <v>0</v>
      </c>
      <c r="AE71" s="11">
        <f t="shared" si="18"/>
        <v>960</v>
      </c>
      <c r="AF71" s="27">
        <f>IFERROR(INDEX('2020以前祝日'!A:B,AE71,1),"")</f>
        <v>0</v>
      </c>
      <c r="AG71" s="26">
        <f>IFERROR(INDEX('2020以前祝日'!A:B,AE71,2),"")</f>
        <v>0</v>
      </c>
      <c r="AI71" s="17">
        <f t="shared" si="20"/>
        <v>43954</v>
      </c>
      <c r="AJ71" s="18" t="str">
        <f t="shared" si="21"/>
        <v>憲法記念日</v>
      </c>
      <c r="AL71" s="17">
        <f>IF(COUNTIF($AL$2:AL70,AI71)&gt;0,"",IF(AI71="","",AI71))</f>
        <v>43954</v>
      </c>
      <c r="AM71" s="18" t="str">
        <f t="shared" si="25"/>
        <v>憲法記念日</v>
      </c>
      <c r="AO71" s="27">
        <f t="shared" si="26"/>
        <v>44559</v>
      </c>
      <c r="AP71" s="26" t="str">
        <f t="shared" si="27"/>
        <v>年末休</v>
      </c>
      <c r="AR71" s="27">
        <f t="shared" si="31"/>
        <v>43535</v>
      </c>
      <c r="AS71" s="27" t="str">
        <f t="shared" si="28"/>
        <v>月</v>
      </c>
      <c r="AT71" s="26" t="str">
        <f t="shared" si="29"/>
        <v/>
      </c>
      <c r="AU71" s="26">
        <f t="shared" si="30"/>
        <v>0</v>
      </c>
      <c r="AV71" s="26">
        <f>COUNTIF($AU$2:AU71,0)</f>
        <v>41</v>
      </c>
    </row>
    <row r="72" spans="19:48" ht="18" customHeight="1" x14ac:dyDescent="0.7">
      <c r="S72" s="17">
        <f t="shared" si="22"/>
        <v>43533</v>
      </c>
      <c r="T72" s="25">
        <f t="shared" si="23"/>
        <v>43533</v>
      </c>
      <c r="U72" s="24" t="str">
        <f t="shared" si="24"/>
        <v>27</v>
      </c>
      <c r="V72" s="23">
        <f>IF(S72="","",IF(COUNTIF(祝日計算!$D$6:$H$12,祝日計算!U72)&gt;0,1,0))</f>
        <v>1</v>
      </c>
      <c r="AI72" s="17">
        <f t="shared" si="20"/>
        <v>43955</v>
      </c>
      <c r="AJ72" s="18" t="str">
        <f t="shared" si="21"/>
        <v>みどりの日</v>
      </c>
      <c r="AL72" s="17">
        <f>IF(COUNTIF($AL$2:AL71,AI72)&gt;0,"",IF(AI72="","",AI72))</f>
        <v>43955</v>
      </c>
      <c r="AM72" s="18" t="str">
        <f t="shared" si="25"/>
        <v>みどりの日</v>
      </c>
      <c r="AO72" s="27">
        <f t="shared" si="26"/>
        <v>44560</v>
      </c>
      <c r="AP72" s="26" t="str">
        <f t="shared" si="27"/>
        <v>年末休</v>
      </c>
      <c r="AR72" s="27">
        <f t="shared" si="31"/>
        <v>43536</v>
      </c>
      <c r="AS72" s="27" t="str">
        <f t="shared" si="28"/>
        <v>火</v>
      </c>
      <c r="AT72" s="26" t="str">
        <f t="shared" si="29"/>
        <v/>
      </c>
      <c r="AU72" s="26">
        <f t="shared" si="30"/>
        <v>1</v>
      </c>
      <c r="AV72" s="26">
        <f>COUNTIF($AU$2:AU72,0)</f>
        <v>41</v>
      </c>
    </row>
    <row r="73" spans="19:48" ht="18" customHeight="1" x14ac:dyDescent="0.7">
      <c r="S73" s="17">
        <f t="shared" si="22"/>
        <v>43534</v>
      </c>
      <c r="T73" s="25">
        <f t="shared" si="23"/>
        <v>43534</v>
      </c>
      <c r="U73" s="24" t="str">
        <f t="shared" si="24"/>
        <v>21</v>
      </c>
      <c r="V73" s="23">
        <f>IF(S73="","",IF(COUNTIF(祝日計算!$D$6:$H$12,祝日計算!U73)&gt;0,1,0))</f>
        <v>1</v>
      </c>
      <c r="AI73" s="17">
        <f t="shared" si="20"/>
        <v>43956</v>
      </c>
      <c r="AJ73" s="18" t="str">
        <f t="shared" si="21"/>
        <v>こどもの日</v>
      </c>
      <c r="AL73" s="17">
        <f>IF(COUNTIF($AL$2:AL72,AI73)&gt;0,"",IF(AI73="","",AI73))</f>
        <v>43956</v>
      </c>
      <c r="AM73" s="18" t="str">
        <f t="shared" si="25"/>
        <v>こどもの日</v>
      </c>
      <c r="AO73" s="27">
        <f t="shared" si="26"/>
        <v>44561</v>
      </c>
      <c r="AP73" s="26" t="str">
        <f t="shared" si="27"/>
        <v>年末休</v>
      </c>
      <c r="AR73" s="27">
        <f t="shared" si="31"/>
        <v>43537</v>
      </c>
      <c r="AS73" s="27" t="str">
        <f t="shared" si="28"/>
        <v>水</v>
      </c>
      <c r="AT73" s="26" t="str">
        <f t="shared" si="29"/>
        <v/>
      </c>
      <c r="AU73" s="26">
        <f t="shared" si="30"/>
        <v>0</v>
      </c>
      <c r="AV73" s="26">
        <f>COUNTIF($AU$2:AU73,0)</f>
        <v>42</v>
      </c>
    </row>
    <row r="74" spans="19:48" ht="18" customHeight="1" x14ac:dyDescent="0.7">
      <c r="S74" s="17">
        <f t="shared" si="22"/>
        <v>43535</v>
      </c>
      <c r="T74" s="25">
        <f t="shared" si="23"/>
        <v>43535</v>
      </c>
      <c r="U74" s="24" t="str">
        <f t="shared" si="24"/>
        <v>22</v>
      </c>
      <c r="V74" s="23">
        <f>IF(S74="","",IF(COUNTIF(祝日計算!$D$6:$H$12,祝日計算!U74)&gt;0,1,0))</f>
        <v>0</v>
      </c>
      <c r="AI74" s="17">
        <f t="shared" ref="AI74:AI105" si="32">IFERROR(IF(YEAR(AF34)-1&gt;$A$2,"",IF(AF34=0,"",AF34)),"")</f>
        <v>43957</v>
      </c>
      <c r="AJ74" s="18" t="str">
        <f t="shared" ref="AJ74:AJ105" si="33">IFERROR(IF(YEAR(AF34)-1&gt;$A$2,"",IF(AF34=0,"",AG34)),"")</f>
        <v>振替休日</v>
      </c>
      <c r="AL74" s="17">
        <f>IF(COUNTIF($AL$2:AL73,AI74)&gt;0,"",IF(AI74="","",AI74))</f>
        <v>43957</v>
      </c>
      <c r="AM74" s="18" t="str">
        <f t="shared" si="25"/>
        <v>振替休日</v>
      </c>
      <c r="AO74" s="27" t="str">
        <f t="shared" si="26"/>
        <v/>
      </c>
      <c r="AP74" s="26" t="str">
        <f t="shared" si="27"/>
        <v/>
      </c>
      <c r="AR74" s="27">
        <f t="shared" si="31"/>
        <v>43538</v>
      </c>
      <c r="AS74" s="27" t="str">
        <f t="shared" si="28"/>
        <v>木</v>
      </c>
      <c r="AT74" s="26" t="str">
        <f t="shared" si="29"/>
        <v/>
      </c>
      <c r="AU74" s="26">
        <f t="shared" si="30"/>
        <v>0</v>
      </c>
      <c r="AV74" s="26">
        <f>COUNTIF($AU$2:AU74,0)</f>
        <v>43</v>
      </c>
    </row>
    <row r="75" spans="19:48" ht="18" customHeight="1" x14ac:dyDescent="0.7">
      <c r="S75" s="17">
        <f t="shared" si="22"/>
        <v>43536</v>
      </c>
      <c r="T75" s="25">
        <f t="shared" si="23"/>
        <v>43536</v>
      </c>
      <c r="U75" s="24" t="str">
        <f t="shared" si="24"/>
        <v>23</v>
      </c>
      <c r="V75" s="23">
        <f>IF(S75="","",IF(COUNTIF(祝日計算!$D$6:$H$12,祝日計算!U75)&gt;0,1,0))</f>
        <v>1</v>
      </c>
      <c r="AI75" s="17">
        <f t="shared" si="32"/>
        <v>44035</v>
      </c>
      <c r="AJ75" s="18" t="str">
        <f t="shared" si="33"/>
        <v>海の日</v>
      </c>
      <c r="AL75" s="17">
        <f>IF(COUNTIF($AL$2:AL74,AI75)&gt;0,"",IF(AI75="","",AI75))</f>
        <v>44035</v>
      </c>
      <c r="AM75" s="18" t="str">
        <f t="shared" si="25"/>
        <v>海の日</v>
      </c>
      <c r="AO75" s="27" t="str">
        <f t="shared" si="26"/>
        <v/>
      </c>
      <c r="AP75" s="26" t="str">
        <f t="shared" si="27"/>
        <v/>
      </c>
      <c r="AR75" s="27">
        <f t="shared" si="31"/>
        <v>43539</v>
      </c>
      <c r="AS75" s="27" t="str">
        <f t="shared" si="28"/>
        <v>金</v>
      </c>
      <c r="AT75" s="26" t="str">
        <f t="shared" si="29"/>
        <v/>
      </c>
      <c r="AU75" s="26">
        <f t="shared" si="30"/>
        <v>0</v>
      </c>
      <c r="AV75" s="26">
        <f>COUNTIF($AU$2:AU75,0)</f>
        <v>44</v>
      </c>
    </row>
    <row r="76" spans="19:48" ht="18" customHeight="1" x14ac:dyDescent="0.7">
      <c r="S76" s="17">
        <f t="shared" si="22"/>
        <v>43537</v>
      </c>
      <c r="T76" s="25">
        <f t="shared" si="23"/>
        <v>43537</v>
      </c>
      <c r="U76" s="24" t="str">
        <f t="shared" si="24"/>
        <v>24</v>
      </c>
      <c r="V76" s="23">
        <f>IF(S76="","",IF(COUNTIF(祝日計算!$D$6:$H$12,祝日計算!U76)&gt;0,1,0))</f>
        <v>0</v>
      </c>
      <c r="AI76" s="17">
        <f t="shared" si="32"/>
        <v>44036</v>
      </c>
      <c r="AJ76" s="18" t="str">
        <f t="shared" si="33"/>
        <v>スポーツの日</v>
      </c>
      <c r="AL76" s="17">
        <f>IF(COUNTIF($AL$2:AL75,AI76)&gt;0,"",IF(AI76="","",AI76))</f>
        <v>44036</v>
      </c>
      <c r="AM76" s="18" t="str">
        <f t="shared" si="25"/>
        <v>スポーツの日</v>
      </c>
      <c r="AO76" s="27" t="str">
        <f t="shared" si="26"/>
        <v/>
      </c>
      <c r="AP76" s="26" t="str">
        <f t="shared" si="27"/>
        <v/>
      </c>
      <c r="AR76" s="27">
        <f t="shared" si="31"/>
        <v>43540</v>
      </c>
      <c r="AS76" s="27" t="str">
        <f t="shared" si="28"/>
        <v>土</v>
      </c>
      <c r="AT76" s="26" t="str">
        <f t="shared" si="29"/>
        <v/>
      </c>
      <c r="AU76" s="26">
        <f t="shared" si="30"/>
        <v>1</v>
      </c>
      <c r="AV76" s="26">
        <f>COUNTIF($AU$2:AU76,0)</f>
        <v>44</v>
      </c>
    </row>
    <row r="77" spans="19:48" ht="18" customHeight="1" x14ac:dyDescent="0.7">
      <c r="S77" s="17">
        <f t="shared" si="22"/>
        <v>43538</v>
      </c>
      <c r="T77" s="25">
        <f t="shared" si="23"/>
        <v>43538</v>
      </c>
      <c r="U77" s="24" t="str">
        <f t="shared" si="24"/>
        <v>25</v>
      </c>
      <c r="V77" s="23">
        <f>IF(S77="","",IF(COUNTIF(祝日計算!$D$6:$H$12,祝日計算!U77)&gt;0,1,0))</f>
        <v>0</v>
      </c>
      <c r="AI77" s="17">
        <f t="shared" si="32"/>
        <v>44053</v>
      </c>
      <c r="AJ77" s="18" t="str">
        <f t="shared" si="33"/>
        <v>山の日</v>
      </c>
      <c r="AL77" s="17">
        <f>IF(COUNTIF($AL$2:AL76,AI77)&gt;0,"",IF(AI77="","",AI77))</f>
        <v>44053</v>
      </c>
      <c r="AM77" s="18" t="str">
        <f t="shared" si="25"/>
        <v>山の日</v>
      </c>
      <c r="AO77" s="27" t="str">
        <f t="shared" si="26"/>
        <v/>
      </c>
      <c r="AP77" s="26" t="str">
        <f t="shared" si="27"/>
        <v/>
      </c>
      <c r="AR77" s="27">
        <f t="shared" si="31"/>
        <v>43541</v>
      </c>
      <c r="AS77" s="27" t="str">
        <f t="shared" si="28"/>
        <v>日</v>
      </c>
      <c r="AT77" s="26" t="str">
        <f t="shared" si="29"/>
        <v/>
      </c>
      <c r="AU77" s="26">
        <f t="shared" si="30"/>
        <v>1</v>
      </c>
      <c r="AV77" s="26">
        <f>COUNTIF($AU$2:AU77,0)</f>
        <v>44</v>
      </c>
    </row>
    <row r="78" spans="19:48" ht="18" customHeight="1" x14ac:dyDescent="0.7">
      <c r="S78" s="17">
        <f t="shared" si="22"/>
        <v>43539</v>
      </c>
      <c r="T78" s="25">
        <f t="shared" si="23"/>
        <v>43539</v>
      </c>
      <c r="U78" s="24" t="str">
        <f t="shared" si="24"/>
        <v>36</v>
      </c>
      <c r="V78" s="23">
        <f>IF(S78="","",IF(COUNTIF(祝日計算!$D$6:$H$12,祝日計算!U78)&gt;0,1,0))</f>
        <v>0</v>
      </c>
      <c r="AI78" s="17">
        <f t="shared" si="32"/>
        <v>44095</v>
      </c>
      <c r="AJ78" s="18" t="str">
        <f t="shared" si="33"/>
        <v>敬老の日</v>
      </c>
      <c r="AL78" s="17">
        <f>IF(COUNTIF($AL$2:AL77,AI78)&gt;0,"",IF(AI78="","",AI78))</f>
        <v>44095</v>
      </c>
      <c r="AM78" s="18" t="str">
        <f t="shared" si="25"/>
        <v>敬老の日</v>
      </c>
      <c r="AO78" s="27" t="str">
        <f t="shared" si="26"/>
        <v/>
      </c>
      <c r="AP78" s="26" t="str">
        <f t="shared" si="27"/>
        <v/>
      </c>
      <c r="AR78" s="27">
        <f t="shared" si="31"/>
        <v>43542</v>
      </c>
      <c r="AS78" s="27" t="str">
        <f t="shared" si="28"/>
        <v>月</v>
      </c>
      <c r="AT78" s="26" t="str">
        <f t="shared" si="29"/>
        <v/>
      </c>
      <c r="AU78" s="26">
        <f t="shared" si="30"/>
        <v>0</v>
      </c>
      <c r="AV78" s="26">
        <f>COUNTIF($AU$2:AU78,0)</f>
        <v>45</v>
      </c>
    </row>
    <row r="79" spans="19:48" ht="18" customHeight="1" x14ac:dyDescent="0.7">
      <c r="S79" s="17">
        <f t="shared" si="22"/>
        <v>43540</v>
      </c>
      <c r="T79" s="25">
        <f t="shared" si="23"/>
        <v>43540</v>
      </c>
      <c r="U79" s="24" t="str">
        <f t="shared" si="24"/>
        <v>37</v>
      </c>
      <c r="V79" s="23">
        <f>IF(S79="","",IF(COUNTIF(祝日計算!$D$6:$H$12,祝日計算!U79)&gt;0,1,0))</f>
        <v>1</v>
      </c>
      <c r="AI79" s="17">
        <f t="shared" si="32"/>
        <v>44096</v>
      </c>
      <c r="AJ79" s="18" t="str">
        <f t="shared" si="33"/>
        <v>秋分の日</v>
      </c>
      <c r="AL79" s="17">
        <f>IF(COUNTIF($AL$2:AL78,AI79)&gt;0,"",IF(AI79="","",AI79))</f>
        <v>44096</v>
      </c>
      <c r="AM79" s="18" t="str">
        <f t="shared" si="25"/>
        <v>秋分の日</v>
      </c>
      <c r="AO79" s="27" t="str">
        <f t="shared" si="26"/>
        <v/>
      </c>
      <c r="AP79" s="26" t="str">
        <f t="shared" si="27"/>
        <v/>
      </c>
      <c r="AR79" s="27">
        <f t="shared" si="31"/>
        <v>43543</v>
      </c>
      <c r="AS79" s="27" t="str">
        <f t="shared" si="28"/>
        <v>火</v>
      </c>
      <c r="AT79" s="26" t="str">
        <f t="shared" si="29"/>
        <v/>
      </c>
      <c r="AU79" s="26">
        <f t="shared" si="30"/>
        <v>0</v>
      </c>
      <c r="AV79" s="26">
        <f>COUNTIF($AU$2:AU79,0)</f>
        <v>46</v>
      </c>
    </row>
    <row r="80" spans="19:48" ht="18" customHeight="1" x14ac:dyDescent="0.7">
      <c r="S80" s="17">
        <f t="shared" si="22"/>
        <v>43541</v>
      </c>
      <c r="T80" s="25">
        <f t="shared" si="23"/>
        <v>43541</v>
      </c>
      <c r="U80" s="24" t="str">
        <f t="shared" si="24"/>
        <v>31</v>
      </c>
      <c r="V80" s="23">
        <f>IF(S80="","",IF(COUNTIF(祝日計算!$D$6:$H$12,祝日計算!U80)&gt;0,1,0))</f>
        <v>1</v>
      </c>
      <c r="AI80" s="17">
        <f t="shared" si="32"/>
        <v>44138</v>
      </c>
      <c r="AJ80" s="18" t="str">
        <f t="shared" si="33"/>
        <v>文化の日</v>
      </c>
      <c r="AL80" s="17">
        <f>IF(COUNTIF($AL$2:AL79,AI80)&gt;0,"",IF(AI80="","",AI80))</f>
        <v>44138</v>
      </c>
      <c r="AM80" s="18" t="str">
        <f t="shared" si="25"/>
        <v>文化の日</v>
      </c>
      <c r="AO80" s="27" t="str">
        <f t="shared" si="26"/>
        <v/>
      </c>
      <c r="AP80" s="26" t="str">
        <f t="shared" si="27"/>
        <v/>
      </c>
      <c r="AR80" s="27">
        <f t="shared" si="31"/>
        <v>43544</v>
      </c>
      <c r="AS80" s="27" t="str">
        <f t="shared" si="28"/>
        <v>水</v>
      </c>
      <c r="AT80" s="26" t="str">
        <f t="shared" si="29"/>
        <v/>
      </c>
      <c r="AU80" s="26">
        <f t="shared" si="30"/>
        <v>0</v>
      </c>
      <c r="AV80" s="26">
        <f>COUNTIF($AU$2:AU80,0)</f>
        <v>47</v>
      </c>
    </row>
    <row r="81" spans="19:48" ht="18" customHeight="1" x14ac:dyDescent="0.7">
      <c r="S81" s="17">
        <f t="shared" si="22"/>
        <v>43542</v>
      </c>
      <c r="T81" s="25">
        <f t="shared" si="23"/>
        <v>43542</v>
      </c>
      <c r="U81" s="24" t="str">
        <f t="shared" si="24"/>
        <v>32</v>
      </c>
      <c r="V81" s="23">
        <f>IF(S81="","",IF(COUNTIF(祝日計算!$D$6:$H$12,祝日計算!U81)&gt;0,1,0))</f>
        <v>0</v>
      </c>
      <c r="AI81" s="17">
        <f t="shared" si="32"/>
        <v>44158</v>
      </c>
      <c r="AJ81" s="18" t="str">
        <f t="shared" si="33"/>
        <v>勤労感謝の日</v>
      </c>
      <c r="AL81" s="17">
        <f>IF(COUNTIF($AL$2:AL80,AI81)&gt;0,"",IF(AI81="","",AI81))</f>
        <v>44158</v>
      </c>
      <c r="AM81" s="18" t="str">
        <f t="shared" si="25"/>
        <v>勤労感謝の日</v>
      </c>
      <c r="AO81" s="27" t="str">
        <f t="shared" si="26"/>
        <v/>
      </c>
      <c r="AP81" s="26" t="str">
        <f t="shared" si="27"/>
        <v/>
      </c>
      <c r="AR81" s="27">
        <f t="shared" si="31"/>
        <v>43545</v>
      </c>
      <c r="AS81" s="27" t="str">
        <f t="shared" si="28"/>
        <v>祝</v>
      </c>
      <c r="AT81" s="26" t="str">
        <f t="shared" si="29"/>
        <v>春分の日</v>
      </c>
      <c r="AU81" s="26">
        <f t="shared" si="30"/>
        <v>1</v>
      </c>
      <c r="AV81" s="26">
        <f>COUNTIF($AU$2:AU81,0)</f>
        <v>47</v>
      </c>
    </row>
    <row r="82" spans="19:48" ht="18" customHeight="1" x14ac:dyDescent="0.7">
      <c r="S82" s="17">
        <f t="shared" si="22"/>
        <v>43543</v>
      </c>
      <c r="T82" s="25">
        <f t="shared" si="23"/>
        <v>43543</v>
      </c>
      <c r="U82" s="24" t="str">
        <f t="shared" si="24"/>
        <v>33</v>
      </c>
      <c r="V82" s="23">
        <f>IF(S82="","",IF(COUNTIF(祝日計算!$D$6:$H$12,祝日計算!U82)&gt;0,1,0))</f>
        <v>0</v>
      </c>
      <c r="AI82" s="17" t="str">
        <f t="shared" si="32"/>
        <v/>
      </c>
      <c r="AJ82" s="18" t="str">
        <f t="shared" si="33"/>
        <v/>
      </c>
      <c r="AL82" s="17" t="str">
        <f>IF(COUNTIF($AL$2:AL81,AI82)&gt;0,"",IF(AI82="","",AI82))</f>
        <v/>
      </c>
      <c r="AM82" s="18" t="str">
        <f t="shared" si="25"/>
        <v/>
      </c>
      <c r="AO82" s="27" t="str">
        <f t="shared" si="26"/>
        <v/>
      </c>
      <c r="AP82" s="26" t="str">
        <f t="shared" si="27"/>
        <v/>
      </c>
      <c r="AR82" s="27">
        <f t="shared" si="31"/>
        <v>43546</v>
      </c>
      <c r="AS82" s="27" t="str">
        <f t="shared" si="28"/>
        <v>金</v>
      </c>
      <c r="AT82" s="26" t="str">
        <f t="shared" si="29"/>
        <v/>
      </c>
      <c r="AU82" s="26">
        <f t="shared" si="30"/>
        <v>0</v>
      </c>
      <c r="AV82" s="26">
        <f>COUNTIF($AU$2:AU82,0)</f>
        <v>48</v>
      </c>
    </row>
    <row r="83" spans="19:48" ht="18" customHeight="1" x14ac:dyDescent="0.7">
      <c r="S83" s="17">
        <f t="shared" si="22"/>
        <v>43544</v>
      </c>
      <c r="T83" s="25">
        <f t="shared" si="23"/>
        <v>43544</v>
      </c>
      <c r="U83" s="24" t="str">
        <f t="shared" si="24"/>
        <v>34</v>
      </c>
      <c r="V83" s="23">
        <f>IF(S83="","",IF(COUNTIF(祝日計算!$D$6:$H$12,祝日計算!U83)&gt;0,1,0))</f>
        <v>0</v>
      </c>
      <c r="AI83" s="17" t="str">
        <f t="shared" si="32"/>
        <v/>
      </c>
      <c r="AJ83" s="18" t="str">
        <f t="shared" si="33"/>
        <v/>
      </c>
      <c r="AL83" s="17" t="str">
        <f>IF(COUNTIF($AL$2:AL82,AI83)&gt;0,"",IF(AI83="","",AI83))</f>
        <v/>
      </c>
      <c r="AM83" s="18" t="str">
        <f t="shared" si="25"/>
        <v/>
      </c>
      <c r="AO83" s="27" t="str">
        <f t="shared" si="26"/>
        <v/>
      </c>
      <c r="AP83" s="26" t="str">
        <f t="shared" si="27"/>
        <v/>
      </c>
      <c r="AR83" s="27">
        <f t="shared" si="31"/>
        <v>43547</v>
      </c>
      <c r="AS83" s="27" t="str">
        <f t="shared" si="28"/>
        <v>土</v>
      </c>
      <c r="AT83" s="26" t="str">
        <f t="shared" si="29"/>
        <v/>
      </c>
      <c r="AU83" s="26">
        <f t="shared" si="30"/>
        <v>1</v>
      </c>
      <c r="AV83" s="26">
        <f>COUNTIF($AU$2:AU83,0)</f>
        <v>48</v>
      </c>
    </row>
    <row r="84" spans="19:48" ht="18" customHeight="1" x14ac:dyDescent="0.7">
      <c r="S84" s="17">
        <f t="shared" si="22"/>
        <v>43545</v>
      </c>
      <c r="T84" s="25">
        <f t="shared" si="23"/>
        <v>43545</v>
      </c>
      <c r="U84" s="24" t="str">
        <f t="shared" si="24"/>
        <v>35</v>
      </c>
      <c r="V84" s="23">
        <f>IF(S84="","",IF(COUNTIF(祝日計算!$D$6:$H$12,祝日計算!U84)&gt;0,1,0))</f>
        <v>0</v>
      </c>
      <c r="AI84" s="17" t="str">
        <f t="shared" si="32"/>
        <v/>
      </c>
      <c r="AJ84" s="18" t="str">
        <f t="shared" si="33"/>
        <v/>
      </c>
      <c r="AL84" s="17" t="str">
        <f>IF(COUNTIF($AL$2:AL83,AI84)&gt;0,"",IF(AI84="","",AI84))</f>
        <v/>
      </c>
      <c r="AM84" s="18" t="str">
        <f t="shared" si="25"/>
        <v/>
      </c>
      <c r="AO84" s="27" t="str">
        <f t="shared" si="26"/>
        <v/>
      </c>
      <c r="AP84" s="26" t="str">
        <f t="shared" si="27"/>
        <v/>
      </c>
      <c r="AR84" s="27">
        <f t="shared" si="31"/>
        <v>43548</v>
      </c>
      <c r="AS84" s="27" t="str">
        <f t="shared" si="28"/>
        <v>日</v>
      </c>
      <c r="AT84" s="26" t="str">
        <f t="shared" si="29"/>
        <v/>
      </c>
      <c r="AU84" s="26">
        <f t="shared" si="30"/>
        <v>1</v>
      </c>
      <c r="AV84" s="26">
        <f>COUNTIF($AU$2:AU84,0)</f>
        <v>48</v>
      </c>
    </row>
    <row r="85" spans="19:48" ht="18" customHeight="1" x14ac:dyDescent="0.7">
      <c r="S85" s="17">
        <f t="shared" si="22"/>
        <v>43546</v>
      </c>
      <c r="T85" s="25">
        <f t="shared" si="23"/>
        <v>43546</v>
      </c>
      <c r="U85" s="24" t="str">
        <f t="shared" si="24"/>
        <v>46</v>
      </c>
      <c r="V85" s="23">
        <f>IF(S85="","",IF(COUNTIF(祝日計算!$D$6:$H$12,祝日計算!U85)&gt;0,1,0))</f>
        <v>0</v>
      </c>
      <c r="AI85" s="17" t="str">
        <f t="shared" si="32"/>
        <v/>
      </c>
      <c r="AJ85" s="18" t="str">
        <f t="shared" si="33"/>
        <v/>
      </c>
      <c r="AL85" s="17" t="str">
        <f>IF(COUNTIF($AL$2:AL84,AI85)&gt;0,"",IF(AI85="","",AI85))</f>
        <v/>
      </c>
      <c r="AM85" s="18" t="str">
        <f t="shared" si="25"/>
        <v/>
      </c>
      <c r="AO85" s="27" t="str">
        <f t="shared" si="26"/>
        <v/>
      </c>
      <c r="AP85" s="26" t="str">
        <f t="shared" si="27"/>
        <v/>
      </c>
      <c r="AR85" s="27">
        <f t="shared" si="31"/>
        <v>43549</v>
      </c>
      <c r="AS85" s="27" t="str">
        <f t="shared" si="28"/>
        <v>月</v>
      </c>
      <c r="AT85" s="26" t="str">
        <f t="shared" si="29"/>
        <v/>
      </c>
      <c r="AU85" s="26">
        <f t="shared" si="30"/>
        <v>0</v>
      </c>
      <c r="AV85" s="26">
        <f>COUNTIF($AU$2:AU85,0)</f>
        <v>49</v>
      </c>
    </row>
    <row r="86" spans="19:48" ht="18" customHeight="1" x14ac:dyDescent="0.7">
      <c r="S86" s="17">
        <f t="shared" si="22"/>
        <v>43547</v>
      </c>
      <c r="T86" s="25">
        <f t="shared" si="23"/>
        <v>43547</v>
      </c>
      <c r="U86" s="24" t="str">
        <f t="shared" si="24"/>
        <v>47</v>
      </c>
      <c r="V86" s="23">
        <f>IF(S86="","",IF(COUNTIF(祝日計算!$D$6:$H$12,祝日計算!U86)&gt;0,1,0))</f>
        <v>1</v>
      </c>
      <c r="AI86" s="17" t="str">
        <f t="shared" si="32"/>
        <v/>
      </c>
      <c r="AJ86" s="18" t="str">
        <f t="shared" si="33"/>
        <v/>
      </c>
      <c r="AL86" s="17" t="str">
        <f>IF(COUNTIF($AL$2:AL85,AI86)&gt;0,"",IF(AI86="","",AI86))</f>
        <v/>
      </c>
      <c r="AM86" s="18" t="str">
        <f t="shared" si="25"/>
        <v/>
      </c>
      <c r="AO86" s="27" t="str">
        <f t="shared" si="26"/>
        <v/>
      </c>
      <c r="AP86" s="26" t="str">
        <f t="shared" si="27"/>
        <v/>
      </c>
      <c r="AR86" s="27">
        <f t="shared" si="31"/>
        <v>43550</v>
      </c>
      <c r="AS86" s="27" t="str">
        <f t="shared" si="28"/>
        <v>火</v>
      </c>
      <c r="AT86" s="26" t="str">
        <f t="shared" si="29"/>
        <v/>
      </c>
      <c r="AU86" s="26">
        <f t="shared" si="30"/>
        <v>1</v>
      </c>
      <c r="AV86" s="26">
        <f>COUNTIF($AU$2:AU86,0)</f>
        <v>49</v>
      </c>
    </row>
    <row r="87" spans="19:48" ht="18" customHeight="1" x14ac:dyDescent="0.7">
      <c r="S87" s="17">
        <f t="shared" si="22"/>
        <v>43548</v>
      </c>
      <c r="T87" s="25">
        <f t="shared" si="23"/>
        <v>43548</v>
      </c>
      <c r="U87" s="24" t="str">
        <f t="shared" si="24"/>
        <v>41</v>
      </c>
      <c r="V87" s="23">
        <f>IF(S87="","",IF(COUNTIF(祝日計算!$D$6:$H$12,祝日計算!U87)&gt;0,1,0))</f>
        <v>1</v>
      </c>
      <c r="AI87" s="17" t="str">
        <f t="shared" si="32"/>
        <v/>
      </c>
      <c r="AJ87" s="18" t="str">
        <f t="shared" si="33"/>
        <v/>
      </c>
      <c r="AL87" s="17" t="str">
        <f>IF(COUNTIF($AL$2:AL86,AI87)&gt;0,"",IF(AI87="","",AI87))</f>
        <v/>
      </c>
      <c r="AM87" s="18" t="str">
        <f t="shared" si="25"/>
        <v/>
      </c>
      <c r="AO87" s="27" t="str">
        <f t="shared" si="26"/>
        <v/>
      </c>
      <c r="AP87" s="26" t="str">
        <f t="shared" si="27"/>
        <v/>
      </c>
      <c r="AR87" s="27">
        <f t="shared" si="31"/>
        <v>43551</v>
      </c>
      <c r="AS87" s="27" t="str">
        <f t="shared" si="28"/>
        <v>水</v>
      </c>
      <c r="AT87" s="26" t="str">
        <f t="shared" si="29"/>
        <v/>
      </c>
      <c r="AU87" s="26">
        <f t="shared" si="30"/>
        <v>0</v>
      </c>
      <c r="AV87" s="26">
        <f>COUNTIF($AU$2:AU87,0)</f>
        <v>50</v>
      </c>
    </row>
    <row r="88" spans="19:48" ht="18" customHeight="1" x14ac:dyDescent="0.7">
      <c r="S88" s="17">
        <f t="shared" si="22"/>
        <v>43549</v>
      </c>
      <c r="T88" s="25">
        <f t="shared" si="23"/>
        <v>43549</v>
      </c>
      <c r="U88" s="24" t="str">
        <f t="shared" si="24"/>
        <v>42</v>
      </c>
      <c r="V88" s="23">
        <f>IF(S88="","",IF(COUNTIF(祝日計算!$D$6:$H$12,祝日計算!U88)&gt;0,1,0))</f>
        <v>0</v>
      </c>
      <c r="AI88" s="17" t="str">
        <f t="shared" si="32"/>
        <v/>
      </c>
      <c r="AJ88" s="18" t="str">
        <f t="shared" si="33"/>
        <v/>
      </c>
      <c r="AL88" s="17" t="str">
        <f>IF(COUNTIF($AL$2:AL87,AI88)&gt;0,"",IF(AI88="","",AI88))</f>
        <v/>
      </c>
      <c r="AM88" s="18" t="str">
        <f t="shared" si="25"/>
        <v/>
      </c>
      <c r="AO88" s="27" t="str">
        <f t="shared" si="26"/>
        <v/>
      </c>
      <c r="AP88" s="26" t="str">
        <f t="shared" si="27"/>
        <v/>
      </c>
      <c r="AR88" s="27">
        <f t="shared" si="31"/>
        <v>43552</v>
      </c>
      <c r="AS88" s="27" t="str">
        <f t="shared" si="28"/>
        <v>木</v>
      </c>
      <c r="AT88" s="26" t="str">
        <f t="shared" si="29"/>
        <v/>
      </c>
      <c r="AU88" s="26">
        <f t="shared" si="30"/>
        <v>0</v>
      </c>
      <c r="AV88" s="26">
        <f>COUNTIF($AU$2:AU88,0)</f>
        <v>51</v>
      </c>
    </row>
    <row r="89" spans="19:48" ht="18" customHeight="1" x14ac:dyDescent="0.7">
      <c r="S89" s="17">
        <f t="shared" si="22"/>
        <v>43550</v>
      </c>
      <c r="T89" s="25">
        <f t="shared" si="23"/>
        <v>43550</v>
      </c>
      <c r="U89" s="24" t="str">
        <f t="shared" si="24"/>
        <v>43</v>
      </c>
      <c r="V89" s="23">
        <f>IF(S89="","",IF(COUNTIF(祝日計算!$D$6:$H$12,祝日計算!U89)&gt;0,1,0))</f>
        <v>1</v>
      </c>
      <c r="AI89" s="17" t="str">
        <f t="shared" si="32"/>
        <v/>
      </c>
      <c r="AJ89" s="18" t="str">
        <f t="shared" si="33"/>
        <v/>
      </c>
      <c r="AL89" s="17" t="str">
        <f>IF(COUNTIF($AL$2:AL88,AI89)&gt;0,"",IF(AI89="","",AI89))</f>
        <v/>
      </c>
      <c r="AM89" s="18" t="str">
        <f t="shared" si="25"/>
        <v/>
      </c>
      <c r="AO89" s="27" t="str">
        <f t="shared" si="26"/>
        <v/>
      </c>
      <c r="AP89" s="26" t="str">
        <f t="shared" si="27"/>
        <v/>
      </c>
      <c r="AR89" s="27">
        <f t="shared" si="31"/>
        <v>43553</v>
      </c>
      <c r="AS89" s="27" t="str">
        <f t="shared" si="28"/>
        <v>金</v>
      </c>
      <c r="AT89" s="26" t="str">
        <f t="shared" si="29"/>
        <v/>
      </c>
      <c r="AU89" s="26">
        <f t="shared" si="30"/>
        <v>0</v>
      </c>
      <c r="AV89" s="26">
        <f>COUNTIF($AU$2:AU89,0)</f>
        <v>52</v>
      </c>
    </row>
    <row r="90" spans="19:48" ht="18" customHeight="1" x14ac:dyDescent="0.7">
      <c r="S90" s="17">
        <f t="shared" si="22"/>
        <v>43551</v>
      </c>
      <c r="T90" s="25">
        <f t="shared" si="23"/>
        <v>43551</v>
      </c>
      <c r="U90" s="24" t="str">
        <f t="shared" si="24"/>
        <v>44</v>
      </c>
      <c r="V90" s="23">
        <f>IF(S90="","",IF(COUNTIF(祝日計算!$D$6:$H$12,祝日計算!U90)&gt;0,1,0))</f>
        <v>0</v>
      </c>
      <c r="AI90" s="17" t="str">
        <f t="shared" si="32"/>
        <v/>
      </c>
      <c r="AJ90" s="18" t="str">
        <f t="shared" si="33"/>
        <v/>
      </c>
      <c r="AL90" s="17" t="str">
        <f>IF(COUNTIF($AL$2:AL89,AI90)&gt;0,"",IF(AI90="","",AI90))</f>
        <v/>
      </c>
      <c r="AM90" s="18" t="str">
        <f t="shared" si="25"/>
        <v/>
      </c>
      <c r="AO90" s="27" t="str">
        <f t="shared" si="26"/>
        <v/>
      </c>
      <c r="AP90" s="26" t="str">
        <f t="shared" si="27"/>
        <v/>
      </c>
      <c r="AR90" s="27">
        <f t="shared" si="31"/>
        <v>43554</v>
      </c>
      <c r="AS90" s="27" t="str">
        <f t="shared" si="28"/>
        <v>土</v>
      </c>
      <c r="AT90" s="26" t="str">
        <f t="shared" si="29"/>
        <v/>
      </c>
      <c r="AU90" s="26">
        <f t="shared" si="30"/>
        <v>1</v>
      </c>
      <c r="AV90" s="26">
        <f>COUNTIF($AU$2:AU90,0)</f>
        <v>52</v>
      </c>
    </row>
    <row r="91" spans="19:48" ht="18" customHeight="1" x14ac:dyDescent="0.7">
      <c r="S91" s="17">
        <f t="shared" si="22"/>
        <v>43552</v>
      </c>
      <c r="T91" s="25">
        <f t="shared" si="23"/>
        <v>43552</v>
      </c>
      <c r="U91" s="24" t="str">
        <f t="shared" si="24"/>
        <v>45</v>
      </c>
      <c r="V91" s="23">
        <f>IF(S91="","",IF(COUNTIF(祝日計算!$D$6:$H$12,祝日計算!U91)&gt;0,1,0))</f>
        <v>0</v>
      </c>
      <c r="AI91" s="17" t="str">
        <f t="shared" si="32"/>
        <v/>
      </c>
      <c r="AJ91" s="18" t="str">
        <f t="shared" si="33"/>
        <v/>
      </c>
      <c r="AL91" s="17" t="str">
        <f>IF(COUNTIF($AL$2:AL90,AI91)&gt;0,"",IF(AI91="","",AI91))</f>
        <v/>
      </c>
      <c r="AM91" s="18" t="str">
        <f t="shared" si="25"/>
        <v/>
      </c>
      <c r="AO91" s="27" t="str">
        <f t="shared" si="26"/>
        <v/>
      </c>
      <c r="AP91" s="26" t="str">
        <f t="shared" si="27"/>
        <v/>
      </c>
      <c r="AR91" s="27">
        <f t="shared" si="31"/>
        <v>43555</v>
      </c>
      <c r="AS91" s="27" t="str">
        <f t="shared" si="28"/>
        <v>日</v>
      </c>
      <c r="AT91" s="26" t="str">
        <f t="shared" si="29"/>
        <v/>
      </c>
      <c r="AU91" s="26">
        <f t="shared" si="30"/>
        <v>1</v>
      </c>
      <c r="AV91" s="26">
        <f>COUNTIF($AU$2:AU91,0)</f>
        <v>52</v>
      </c>
    </row>
    <row r="92" spans="19:48" ht="18" customHeight="1" x14ac:dyDescent="0.7">
      <c r="S92" s="17">
        <f t="shared" si="22"/>
        <v>43553</v>
      </c>
      <c r="T92" s="25">
        <f t="shared" si="23"/>
        <v>43553</v>
      </c>
      <c r="U92" s="24" t="str">
        <f t="shared" si="24"/>
        <v>56</v>
      </c>
      <c r="V92" s="23">
        <f>IF(S92="","",IF(COUNTIF(祝日計算!$D$6:$H$12,祝日計算!U92)&gt;0,1,0))</f>
        <v>0</v>
      </c>
      <c r="AI92" s="17" t="str">
        <f t="shared" si="32"/>
        <v/>
      </c>
      <c r="AJ92" s="18" t="str">
        <f t="shared" si="33"/>
        <v/>
      </c>
      <c r="AL92" s="17" t="str">
        <f>IF(COUNTIF($AL$2:AL91,AI92)&gt;0,"",IF(AI92="","",AI92))</f>
        <v/>
      </c>
      <c r="AM92" s="18" t="str">
        <f t="shared" si="25"/>
        <v/>
      </c>
      <c r="AO92" s="27" t="str">
        <f t="shared" si="26"/>
        <v/>
      </c>
      <c r="AP92" s="26" t="str">
        <f t="shared" si="27"/>
        <v/>
      </c>
      <c r="AR92" s="27">
        <f t="shared" si="31"/>
        <v>43556</v>
      </c>
      <c r="AS92" s="27" t="str">
        <f t="shared" si="28"/>
        <v>月</v>
      </c>
      <c r="AT92" s="26" t="str">
        <f t="shared" si="29"/>
        <v/>
      </c>
      <c r="AU92" s="26">
        <f t="shared" si="30"/>
        <v>0</v>
      </c>
      <c r="AV92" s="26">
        <f>COUNTIF($AU$2:AU92,0)</f>
        <v>53</v>
      </c>
    </row>
    <row r="93" spans="19:48" ht="18" customHeight="1" x14ac:dyDescent="0.7">
      <c r="S93" s="17">
        <f t="shared" si="22"/>
        <v>43554</v>
      </c>
      <c r="T93" s="25">
        <f t="shared" si="23"/>
        <v>43554</v>
      </c>
      <c r="U93" s="24" t="str">
        <f t="shared" si="24"/>
        <v>57</v>
      </c>
      <c r="V93" s="23">
        <f>IF(S93="","",IF(COUNTIF(祝日計算!$D$6:$H$12,祝日計算!U93)&gt;0,1,0))</f>
        <v>1</v>
      </c>
      <c r="AI93" s="17" t="str">
        <f t="shared" si="32"/>
        <v/>
      </c>
      <c r="AJ93" s="18" t="str">
        <f t="shared" si="33"/>
        <v/>
      </c>
      <c r="AL93" s="17" t="str">
        <f>IF(COUNTIF($AL$2:AL92,AI93)&gt;0,"",IF(AI93="","",AI93))</f>
        <v/>
      </c>
      <c r="AM93" s="18" t="str">
        <f t="shared" si="25"/>
        <v/>
      </c>
      <c r="AO93" s="27" t="str">
        <f t="shared" si="26"/>
        <v/>
      </c>
      <c r="AP93" s="26" t="str">
        <f t="shared" si="27"/>
        <v/>
      </c>
      <c r="AR93" s="27">
        <f t="shared" si="31"/>
        <v>43557</v>
      </c>
      <c r="AS93" s="27" t="str">
        <f t="shared" si="28"/>
        <v>火</v>
      </c>
      <c r="AT93" s="26" t="str">
        <f t="shared" si="29"/>
        <v/>
      </c>
      <c r="AU93" s="26">
        <f t="shared" si="30"/>
        <v>0</v>
      </c>
      <c r="AV93" s="26">
        <f>COUNTIF($AU$2:AU93,0)</f>
        <v>54</v>
      </c>
    </row>
    <row r="94" spans="19:48" ht="18" customHeight="1" x14ac:dyDescent="0.7">
      <c r="S94" s="17">
        <f t="shared" si="22"/>
        <v>43555</v>
      </c>
      <c r="T94" s="25">
        <f t="shared" si="23"/>
        <v>43555</v>
      </c>
      <c r="U94" s="24" t="str">
        <f t="shared" si="24"/>
        <v>51</v>
      </c>
      <c r="V94" s="23">
        <f>IF(S94="","",IF(COUNTIF(祝日計算!$D$6:$H$12,祝日計算!U94)&gt;0,1,0))</f>
        <v>1</v>
      </c>
      <c r="AI94" s="17" t="str">
        <f t="shared" si="32"/>
        <v/>
      </c>
      <c r="AJ94" s="18" t="str">
        <f t="shared" si="33"/>
        <v/>
      </c>
      <c r="AL94" s="17" t="str">
        <f>IF(COUNTIF($AL$2:AL93,AI94)&gt;0,"",IF(AI94="","",AI94))</f>
        <v/>
      </c>
      <c r="AM94" s="18" t="str">
        <f t="shared" si="25"/>
        <v/>
      </c>
      <c r="AO94" s="27" t="str">
        <f t="shared" si="26"/>
        <v/>
      </c>
      <c r="AP94" s="26" t="str">
        <f t="shared" si="27"/>
        <v/>
      </c>
      <c r="AR94" s="27">
        <f t="shared" si="31"/>
        <v>43558</v>
      </c>
      <c r="AS94" s="27" t="str">
        <f t="shared" si="28"/>
        <v>水</v>
      </c>
      <c r="AT94" s="26" t="str">
        <f t="shared" si="29"/>
        <v/>
      </c>
      <c r="AU94" s="26">
        <f t="shared" si="30"/>
        <v>0</v>
      </c>
      <c r="AV94" s="26">
        <f>COUNTIF($AU$2:AU94,0)</f>
        <v>55</v>
      </c>
    </row>
    <row r="95" spans="19:48" ht="18" customHeight="1" x14ac:dyDescent="0.7">
      <c r="S95" s="17">
        <f>DATE(設定!$G$2-1,4,1)</f>
        <v>43556</v>
      </c>
      <c r="T95" s="25">
        <f t="shared" si="23"/>
        <v>43556</v>
      </c>
      <c r="U95" s="24" t="str">
        <f t="shared" si="24"/>
        <v>12</v>
      </c>
      <c r="V95" s="23">
        <f>IF(S95="","",IF(COUNTIF(祝日計算!$D$6:$H$12,祝日計算!U95)&gt;0,1,0))</f>
        <v>0</v>
      </c>
      <c r="AI95" s="17" t="str">
        <f t="shared" si="32"/>
        <v/>
      </c>
      <c r="AJ95" s="18" t="str">
        <f t="shared" si="33"/>
        <v/>
      </c>
      <c r="AL95" s="17" t="str">
        <f>IF(COUNTIF($AL$2:AL94,AI95)&gt;0,"",IF(AI95="","",AI95))</f>
        <v/>
      </c>
      <c r="AM95" s="18" t="str">
        <f t="shared" si="25"/>
        <v/>
      </c>
      <c r="AO95" s="27" t="str">
        <f t="shared" si="26"/>
        <v/>
      </c>
      <c r="AP95" s="26" t="str">
        <f t="shared" si="27"/>
        <v/>
      </c>
      <c r="AR95" s="27">
        <f t="shared" si="31"/>
        <v>43559</v>
      </c>
      <c r="AS95" s="27" t="str">
        <f t="shared" si="28"/>
        <v>木</v>
      </c>
      <c r="AT95" s="26" t="str">
        <f t="shared" si="29"/>
        <v/>
      </c>
      <c r="AU95" s="26">
        <f t="shared" si="30"/>
        <v>0</v>
      </c>
      <c r="AV95" s="26">
        <f>COUNTIF($AU$2:AU95,0)</f>
        <v>56</v>
      </c>
    </row>
    <row r="96" spans="19:48" ht="18" customHeight="1" x14ac:dyDescent="0.7">
      <c r="S96" s="17">
        <f t="shared" ref="S96:S125" si="34">IF(S95="","",IF(MONTH(S95)&lt;&gt;MONTH(S95+1),"",S95+1))</f>
        <v>43557</v>
      </c>
      <c r="T96" s="25">
        <f t="shared" si="23"/>
        <v>43557</v>
      </c>
      <c r="U96" s="24" t="str">
        <f t="shared" si="24"/>
        <v>13</v>
      </c>
      <c r="V96" s="23">
        <f>IF(S96="","",IF(COUNTIF(祝日計算!$D$6:$H$12,祝日計算!U96)&gt;0,1,0))</f>
        <v>0</v>
      </c>
      <c r="AI96" s="17" t="str">
        <f t="shared" si="32"/>
        <v/>
      </c>
      <c r="AJ96" s="18" t="str">
        <f t="shared" si="33"/>
        <v/>
      </c>
      <c r="AL96" s="17" t="str">
        <f>IF(COUNTIF($AL$2:AL95,AI96)&gt;0,"",IF(AI96="","",AI96))</f>
        <v/>
      </c>
      <c r="AM96" s="18" t="str">
        <f t="shared" si="25"/>
        <v/>
      </c>
      <c r="AO96" s="27" t="str">
        <f t="shared" si="26"/>
        <v/>
      </c>
      <c r="AP96" s="26" t="str">
        <f t="shared" si="27"/>
        <v/>
      </c>
      <c r="AR96" s="27">
        <f t="shared" si="31"/>
        <v>43560</v>
      </c>
      <c r="AS96" s="27" t="str">
        <f t="shared" si="28"/>
        <v>金</v>
      </c>
      <c r="AT96" s="26" t="str">
        <f t="shared" si="29"/>
        <v/>
      </c>
      <c r="AU96" s="26">
        <f t="shared" si="30"/>
        <v>0</v>
      </c>
      <c r="AV96" s="26">
        <f>COUNTIF($AU$2:AU96,0)</f>
        <v>57</v>
      </c>
    </row>
    <row r="97" spans="19:48" ht="18" customHeight="1" x14ac:dyDescent="0.7">
      <c r="S97" s="17">
        <f t="shared" si="34"/>
        <v>43558</v>
      </c>
      <c r="T97" s="25">
        <f t="shared" si="23"/>
        <v>43558</v>
      </c>
      <c r="U97" s="24" t="str">
        <f t="shared" si="24"/>
        <v>14</v>
      </c>
      <c r="V97" s="23">
        <f>IF(S97="","",IF(COUNTIF(祝日計算!$D$6:$H$12,祝日計算!U97)&gt;0,1,0))</f>
        <v>0</v>
      </c>
      <c r="AI97" s="17" t="str">
        <f t="shared" si="32"/>
        <v/>
      </c>
      <c r="AJ97" s="18" t="str">
        <f t="shared" si="33"/>
        <v/>
      </c>
      <c r="AL97" s="17" t="str">
        <f>IF(COUNTIF($AL$2:AL96,AI97)&gt;0,"",IF(AI97="","",AI97))</f>
        <v/>
      </c>
      <c r="AM97" s="18" t="str">
        <f t="shared" si="25"/>
        <v/>
      </c>
      <c r="AO97" s="27" t="str">
        <f t="shared" si="26"/>
        <v/>
      </c>
      <c r="AP97" s="26" t="str">
        <f t="shared" si="27"/>
        <v/>
      </c>
      <c r="AR97" s="27">
        <f t="shared" si="31"/>
        <v>43561</v>
      </c>
      <c r="AS97" s="27" t="str">
        <f t="shared" si="28"/>
        <v>土</v>
      </c>
      <c r="AT97" s="26" t="str">
        <f t="shared" si="29"/>
        <v/>
      </c>
      <c r="AU97" s="26">
        <f t="shared" si="30"/>
        <v>1</v>
      </c>
      <c r="AV97" s="26">
        <f>COUNTIF($AU$2:AU97,0)</f>
        <v>57</v>
      </c>
    </row>
    <row r="98" spans="19:48" ht="18" customHeight="1" x14ac:dyDescent="0.7">
      <c r="S98" s="17">
        <f t="shared" si="34"/>
        <v>43559</v>
      </c>
      <c r="T98" s="25">
        <f t="shared" si="23"/>
        <v>43559</v>
      </c>
      <c r="U98" s="24" t="str">
        <f t="shared" si="24"/>
        <v>15</v>
      </c>
      <c r="V98" s="23">
        <f>IF(S98="","",IF(COUNTIF(祝日計算!$D$6:$H$12,祝日計算!U98)&gt;0,1,0))</f>
        <v>0</v>
      </c>
      <c r="AI98" s="17" t="str">
        <f t="shared" si="32"/>
        <v/>
      </c>
      <c r="AJ98" s="18" t="str">
        <f t="shared" si="33"/>
        <v/>
      </c>
      <c r="AL98" s="17" t="str">
        <f>IF(COUNTIF($AL$2:AL97,AI98)&gt;0,"",IF(AI98="","",AI98))</f>
        <v/>
      </c>
      <c r="AM98" s="18" t="str">
        <f t="shared" si="25"/>
        <v/>
      </c>
      <c r="AO98" s="27" t="str">
        <f t="shared" si="26"/>
        <v/>
      </c>
      <c r="AP98" s="26" t="str">
        <f t="shared" si="27"/>
        <v/>
      </c>
      <c r="AR98" s="27">
        <f t="shared" si="31"/>
        <v>43562</v>
      </c>
      <c r="AS98" s="27" t="str">
        <f t="shared" si="28"/>
        <v>日</v>
      </c>
      <c r="AT98" s="26" t="str">
        <f t="shared" si="29"/>
        <v/>
      </c>
      <c r="AU98" s="26">
        <f t="shared" si="30"/>
        <v>1</v>
      </c>
      <c r="AV98" s="26">
        <f>COUNTIF($AU$2:AU98,0)</f>
        <v>57</v>
      </c>
    </row>
    <row r="99" spans="19:48" ht="18" customHeight="1" x14ac:dyDescent="0.7">
      <c r="S99" s="17">
        <f t="shared" si="34"/>
        <v>43560</v>
      </c>
      <c r="T99" s="25">
        <f t="shared" si="23"/>
        <v>43560</v>
      </c>
      <c r="U99" s="24" t="str">
        <f t="shared" si="24"/>
        <v>16</v>
      </c>
      <c r="V99" s="23">
        <f>IF(S99="","",IF(COUNTIF(祝日計算!$D$6:$H$12,祝日計算!U99)&gt;0,1,0))</f>
        <v>0</v>
      </c>
      <c r="AI99" s="17" t="str">
        <f t="shared" si="32"/>
        <v/>
      </c>
      <c r="AJ99" s="18" t="str">
        <f t="shared" si="33"/>
        <v/>
      </c>
      <c r="AL99" s="17" t="str">
        <f>IF(COUNTIF($AL$2:AL98,AI99)&gt;0,"",IF(AI99="","",AI99))</f>
        <v/>
      </c>
      <c r="AM99" s="18" t="str">
        <f t="shared" si="25"/>
        <v/>
      </c>
      <c r="AO99" s="27" t="str">
        <f t="shared" si="26"/>
        <v/>
      </c>
      <c r="AP99" s="26" t="str">
        <f t="shared" si="27"/>
        <v/>
      </c>
      <c r="AR99" s="27">
        <f t="shared" si="31"/>
        <v>43563</v>
      </c>
      <c r="AS99" s="27" t="str">
        <f t="shared" si="28"/>
        <v>月</v>
      </c>
      <c r="AT99" s="26" t="str">
        <f t="shared" si="29"/>
        <v/>
      </c>
      <c r="AU99" s="26">
        <f t="shared" si="30"/>
        <v>0</v>
      </c>
      <c r="AV99" s="26">
        <f>COUNTIF($AU$2:AU99,0)</f>
        <v>58</v>
      </c>
    </row>
    <row r="100" spans="19:48" ht="18" customHeight="1" x14ac:dyDescent="0.7">
      <c r="S100" s="17">
        <f t="shared" si="34"/>
        <v>43561</v>
      </c>
      <c r="T100" s="25">
        <f t="shared" si="23"/>
        <v>43561</v>
      </c>
      <c r="U100" s="24" t="str">
        <f t="shared" si="24"/>
        <v>17</v>
      </c>
      <c r="V100" s="23">
        <f>IF(S100="","",IF(COUNTIF(祝日計算!$D$6:$H$12,祝日計算!U100)&gt;0,1,0))</f>
        <v>1</v>
      </c>
      <c r="AI100" s="17" t="str">
        <f t="shared" si="32"/>
        <v/>
      </c>
      <c r="AJ100" s="18" t="str">
        <f t="shared" si="33"/>
        <v/>
      </c>
      <c r="AL100" s="17" t="str">
        <f>IF(COUNTIF($AL$2:AL99,AI100)&gt;0,"",IF(AI100="","",AI100))</f>
        <v/>
      </c>
      <c r="AM100" s="18" t="str">
        <f t="shared" si="25"/>
        <v/>
      </c>
      <c r="AO100" s="27" t="str">
        <f t="shared" si="26"/>
        <v/>
      </c>
      <c r="AP100" s="26" t="str">
        <f t="shared" si="27"/>
        <v/>
      </c>
      <c r="AR100" s="27">
        <f t="shared" si="31"/>
        <v>43564</v>
      </c>
      <c r="AS100" s="27" t="str">
        <f t="shared" si="28"/>
        <v>火</v>
      </c>
      <c r="AT100" s="26" t="str">
        <f t="shared" si="29"/>
        <v/>
      </c>
      <c r="AU100" s="26">
        <f t="shared" si="30"/>
        <v>1</v>
      </c>
      <c r="AV100" s="26">
        <f>COUNTIF($AU$2:AU100,0)</f>
        <v>58</v>
      </c>
    </row>
    <row r="101" spans="19:48" ht="18" customHeight="1" x14ac:dyDescent="0.7">
      <c r="S101" s="17">
        <f t="shared" si="34"/>
        <v>43562</v>
      </c>
      <c r="T101" s="25">
        <f t="shared" si="23"/>
        <v>43562</v>
      </c>
      <c r="U101" s="24" t="str">
        <f t="shared" si="24"/>
        <v>11</v>
      </c>
      <c r="V101" s="23">
        <f>IF(S101="","",IF(COUNTIF(祝日計算!$D$6:$H$12,祝日計算!U101)&gt;0,1,0))</f>
        <v>1</v>
      </c>
      <c r="AI101" s="17" t="str">
        <f t="shared" si="32"/>
        <v/>
      </c>
      <c r="AJ101" s="18" t="str">
        <f t="shared" si="33"/>
        <v/>
      </c>
      <c r="AL101" s="17" t="str">
        <f>IF(COUNTIF($AL$2:AL100,AI101)&gt;0,"",IF(AI101="","",AI101))</f>
        <v/>
      </c>
      <c r="AM101" s="18" t="str">
        <f t="shared" si="25"/>
        <v/>
      </c>
      <c r="AO101" s="27" t="str">
        <f t="shared" si="26"/>
        <v/>
      </c>
      <c r="AP101" s="26" t="str">
        <f t="shared" si="27"/>
        <v/>
      </c>
      <c r="AR101" s="27">
        <f t="shared" si="31"/>
        <v>43565</v>
      </c>
      <c r="AS101" s="27" t="str">
        <f t="shared" si="28"/>
        <v>水</v>
      </c>
      <c r="AT101" s="26" t="str">
        <f t="shared" si="29"/>
        <v/>
      </c>
      <c r="AU101" s="26">
        <f t="shared" si="30"/>
        <v>0</v>
      </c>
      <c r="AV101" s="26">
        <f>COUNTIF($AU$2:AU101,0)</f>
        <v>59</v>
      </c>
    </row>
    <row r="102" spans="19:48" ht="18" customHeight="1" x14ac:dyDescent="0.7">
      <c r="S102" s="17">
        <f t="shared" si="34"/>
        <v>43563</v>
      </c>
      <c r="T102" s="25">
        <f t="shared" si="23"/>
        <v>43563</v>
      </c>
      <c r="U102" s="24" t="str">
        <f t="shared" si="24"/>
        <v>22</v>
      </c>
      <c r="V102" s="23">
        <f>IF(S102="","",IF(COUNTIF(祝日計算!$D$6:$H$12,祝日計算!U102)&gt;0,1,0))</f>
        <v>0</v>
      </c>
      <c r="AI102" s="17" t="str">
        <f t="shared" si="32"/>
        <v/>
      </c>
      <c r="AJ102" s="18" t="str">
        <f t="shared" si="33"/>
        <v/>
      </c>
      <c r="AL102" s="17" t="str">
        <f>IF(COUNTIF($AL$2:AL101,AI102)&gt;0,"",IF(AI102="","",AI102))</f>
        <v/>
      </c>
      <c r="AM102" s="18" t="str">
        <f t="shared" si="25"/>
        <v/>
      </c>
      <c r="AO102" s="27" t="str">
        <f t="shared" si="26"/>
        <v/>
      </c>
      <c r="AP102" s="26" t="str">
        <f t="shared" si="27"/>
        <v/>
      </c>
      <c r="AR102" s="27">
        <f t="shared" si="31"/>
        <v>43566</v>
      </c>
      <c r="AS102" s="27" t="str">
        <f t="shared" si="28"/>
        <v>木</v>
      </c>
      <c r="AT102" s="26" t="str">
        <f t="shared" si="29"/>
        <v/>
      </c>
      <c r="AU102" s="26">
        <f t="shared" si="30"/>
        <v>0</v>
      </c>
      <c r="AV102" s="26">
        <f>COUNTIF($AU$2:AU102,0)</f>
        <v>60</v>
      </c>
    </row>
    <row r="103" spans="19:48" ht="18" customHeight="1" x14ac:dyDescent="0.7">
      <c r="S103" s="17">
        <f t="shared" si="34"/>
        <v>43564</v>
      </c>
      <c r="T103" s="25">
        <f t="shared" si="23"/>
        <v>43564</v>
      </c>
      <c r="U103" s="24" t="str">
        <f t="shared" si="24"/>
        <v>23</v>
      </c>
      <c r="V103" s="23">
        <f>IF(S103="","",IF(COUNTIF(祝日計算!$D$6:$H$12,祝日計算!U103)&gt;0,1,0))</f>
        <v>1</v>
      </c>
      <c r="AI103" s="17" t="str">
        <f t="shared" si="32"/>
        <v/>
      </c>
      <c r="AJ103" s="18" t="str">
        <f t="shared" si="33"/>
        <v/>
      </c>
      <c r="AL103" s="17" t="str">
        <f>IF(COUNTIF($AL$2:AL102,AI103)&gt;0,"",IF(AI103="","",AI103))</f>
        <v/>
      </c>
      <c r="AM103" s="18" t="str">
        <f t="shared" si="25"/>
        <v/>
      </c>
      <c r="AO103" s="27" t="str">
        <f t="shared" si="26"/>
        <v/>
      </c>
      <c r="AP103" s="26" t="str">
        <f t="shared" si="27"/>
        <v/>
      </c>
      <c r="AR103" s="27">
        <f t="shared" si="31"/>
        <v>43567</v>
      </c>
      <c r="AS103" s="27" t="str">
        <f t="shared" si="28"/>
        <v>金</v>
      </c>
      <c r="AT103" s="26" t="str">
        <f t="shared" si="29"/>
        <v/>
      </c>
      <c r="AU103" s="26">
        <f t="shared" si="30"/>
        <v>0</v>
      </c>
      <c r="AV103" s="26">
        <f>COUNTIF($AU$2:AU103,0)</f>
        <v>61</v>
      </c>
    </row>
    <row r="104" spans="19:48" ht="18" customHeight="1" x14ac:dyDescent="0.7">
      <c r="S104" s="17">
        <f t="shared" si="34"/>
        <v>43565</v>
      </c>
      <c r="T104" s="25">
        <f t="shared" si="23"/>
        <v>43565</v>
      </c>
      <c r="U104" s="24" t="str">
        <f t="shared" si="24"/>
        <v>24</v>
      </c>
      <c r="V104" s="23">
        <f>IF(S104="","",IF(COUNTIF(祝日計算!$D$6:$H$12,祝日計算!U104)&gt;0,1,0))</f>
        <v>0</v>
      </c>
      <c r="AI104" s="17" t="str">
        <f t="shared" si="32"/>
        <v/>
      </c>
      <c r="AJ104" s="18" t="str">
        <f t="shared" si="33"/>
        <v/>
      </c>
      <c r="AL104" s="17" t="str">
        <f>IF(COUNTIF($AL$2:AL103,AI104)&gt;0,"",IF(AI104="","",AI104))</f>
        <v/>
      </c>
      <c r="AM104" s="18" t="str">
        <f t="shared" si="25"/>
        <v/>
      </c>
      <c r="AO104" s="27" t="str">
        <f t="shared" si="26"/>
        <v/>
      </c>
      <c r="AP104" s="26" t="str">
        <f t="shared" si="27"/>
        <v/>
      </c>
      <c r="AR104" s="27">
        <f t="shared" si="31"/>
        <v>43568</v>
      </c>
      <c r="AS104" s="27" t="str">
        <f t="shared" si="28"/>
        <v>土</v>
      </c>
      <c r="AT104" s="26" t="str">
        <f t="shared" si="29"/>
        <v/>
      </c>
      <c r="AU104" s="26">
        <f t="shared" si="30"/>
        <v>1</v>
      </c>
      <c r="AV104" s="26">
        <f>COUNTIF($AU$2:AU104,0)</f>
        <v>61</v>
      </c>
    </row>
    <row r="105" spans="19:48" ht="18" customHeight="1" x14ac:dyDescent="0.7">
      <c r="S105" s="17">
        <f t="shared" si="34"/>
        <v>43566</v>
      </c>
      <c r="T105" s="25">
        <f t="shared" si="23"/>
        <v>43566</v>
      </c>
      <c r="U105" s="24" t="str">
        <f t="shared" si="24"/>
        <v>25</v>
      </c>
      <c r="V105" s="23">
        <f>IF(S105="","",IF(COUNTIF(祝日計算!$D$6:$H$12,祝日計算!U105)&gt;0,1,0))</f>
        <v>0</v>
      </c>
      <c r="AI105" s="17" t="str">
        <f t="shared" si="32"/>
        <v/>
      </c>
      <c r="AJ105" s="18" t="str">
        <f t="shared" si="33"/>
        <v/>
      </c>
      <c r="AL105" s="17" t="str">
        <f>IF(COUNTIF($AL$2:AL104,AI105)&gt;0,"",IF(AI105="","",AI105))</f>
        <v/>
      </c>
      <c r="AM105" s="18" t="str">
        <f t="shared" si="25"/>
        <v/>
      </c>
      <c r="AO105" s="27" t="str">
        <f t="shared" si="26"/>
        <v/>
      </c>
      <c r="AP105" s="26" t="str">
        <f t="shared" si="27"/>
        <v/>
      </c>
      <c r="AR105" s="27">
        <f t="shared" si="31"/>
        <v>43569</v>
      </c>
      <c r="AS105" s="27" t="str">
        <f t="shared" si="28"/>
        <v>日</v>
      </c>
      <c r="AT105" s="26" t="str">
        <f t="shared" si="29"/>
        <v/>
      </c>
      <c r="AU105" s="26">
        <f t="shared" si="30"/>
        <v>1</v>
      </c>
      <c r="AV105" s="26">
        <f>COUNTIF($AU$2:AU105,0)</f>
        <v>61</v>
      </c>
    </row>
    <row r="106" spans="19:48" ht="18" customHeight="1" x14ac:dyDescent="0.7">
      <c r="S106" s="17">
        <f t="shared" si="34"/>
        <v>43567</v>
      </c>
      <c r="T106" s="25">
        <f t="shared" si="23"/>
        <v>43567</v>
      </c>
      <c r="U106" s="24" t="str">
        <f t="shared" si="24"/>
        <v>26</v>
      </c>
      <c r="V106" s="23">
        <f>IF(S106="","",IF(COUNTIF(祝日計算!$D$6:$H$12,祝日計算!U106)&gt;0,1,0))</f>
        <v>0</v>
      </c>
      <c r="AI106" s="17" t="str">
        <f t="shared" ref="AI106:AI111" si="35">IFERROR(IF(YEAR(AF66)-1&gt;$A$2,"",IF(AF66=0,"",AF66)),"")</f>
        <v/>
      </c>
      <c r="AJ106" s="18" t="str">
        <f t="shared" ref="AJ106:AJ111" si="36">IFERROR(IF(YEAR(AF66)-1&gt;$A$2,"",IF(AF66=0,"",AG66)),"")</f>
        <v/>
      </c>
      <c r="AL106" s="17" t="str">
        <f>IF(COUNTIF($AL$2:AL105,AI106)&gt;0,"",IF(AI106="","",AI106))</f>
        <v/>
      </c>
      <c r="AM106" s="18" t="str">
        <f t="shared" si="25"/>
        <v/>
      </c>
      <c r="AO106" s="27" t="str">
        <f t="shared" si="26"/>
        <v/>
      </c>
      <c r="AP106" s="26" t="str">
        <f t="shared" si="27"/>
        <v/>
      </c>
      <c r="AR106" s="27">
        <f t="shared" si="31"/>
        <v>43570</v>
      </c>
      <c r="AS106" s="27" t="str">
        <f t="shared" si="28"/>
        <v>月</v>
      </c>
      <c r="AT106" s="26" t="str">
        <f t="shared" si="29"/>
        <v/>
      </c>
      <c r="AU106" s="26">
        <f t="shared" si="30"/>
        <v>0</v>
      </c>
      <c r="AV106" s="26">
        <f>COUNTIF($AU$2:AU106,0)</f>
        <v>62</v>
      </c>
    </row>
    <row r="107" spans="19:48" ht="18" customHeight="1" x14ac:dyDescent="0.7">
      <c r="S107" s="17">
        <f t="shared" si="34"/>
        <v>43568</v>
      </c>
      <c r="T107" s="25">
        <f t="shared" si="23"/>
        <v>43568</v>
      </c>
      <c r="U107" s="24" t="str">
        <f t="shared" si="24"/>
        <v>27</v>
      </c>
      <c r="V107" s="23">
        <f>IF(S107="","",IF(COUNTIF(祝日計算!$D$6:$H$12,祝日計算!U107)&gt;0,1,0))</f>
        <v>1</v>
      </c>
      <c r="AI107" s="17" t="str">
        <f t="shared" si="35"/>
        <v/>
      </c>
      <c r="AJ107" s="18" t="str">
        <f t="shared" si="36"/>
        <v/>
      </c>
      <c r="AL107" s="17" t="str">
        <f>IF(COUNTIF($AL$2:AL106,AI107)&gt;0,"",IF(AI107="","",AI107))</f>
        <v/>
      </c>
      <c r="AM107" s="18" t="str">
        <f t="shared" si="25"/>
        <v/>
      </c>
      <c r="AO107" s="27" t="str">
        <f t="shared" si="26"/>
        <v/>
      </c>
      <c r="AP107" s="26" t="str">
        <f t="shared" si="27"/>
        <v/>
      </c>
      <c r="AR107" s="27">
        <f t="shared" si="31"/>
        <v>43571</v>
      </c>
      <c r="AS107" s="27" t="str">
        <f t="shared" si="28"/>
        <v>火</v>
      </c>
      <c r="AT107" s="26" t="str">
        <f t="shared" si="29"/>
        <v/>
      </c>
      <c r="AU107" s="26">
        <f t="shared" si="30"/>
        <v>0</v>
      </c>
      <c r="AV107" s="26">
        <f>COUNTIF($AU$2:AU107,0)</f>
        <v>63</v>
      </c>
    </row>
    <row r="108" spans="19:48" ht="18" customHeight="1" x14ac:dyDescent="0.7">
      <c r="S108" s="17">
        <f t="shared" si="34"/>
        <v>43569</v>
      </c>
      <c r="T108" s="25">
        <f t="shared" si="23"/>
        <v>43569</v>
      </c>
      <c r="U108" s="24" t="str">
        <f t="shared" si="24"/>
        <v>21</v>
      </c>
      <c r="V108" s="23">
        <f>IF(S108="","",IF(COUNTIF(祝日計算!$D$6:$H$12,祝日計算!U108)&gt;0,1,0))</f>
        <v>1</v>
      </c>
      <c r="AI108" s="17" t="str">
        <f t="shared" si="35"/>
        <v/>
      </c>
      <c r="AJ108" s="18" t="str">
        <f t="shared" si="36"/>
        <v/>
      </c>
      <c r="AL108" s="17" t="str">
        <f>IF(COUNTIF($AL$2:AL107,AI108)&gt;0,"",IF(AI108="","",AI108))</f>
        <v/>
      </c>
      <c r="AM108" s="18" t="str">
        <f t="shared" si="25"/>
        <v/>
      </c>
      <c r="AO108" s="27" t="str">
        <f t="shared" si="26"/>
        <v/>
      </c>
      <c r="AP108" s="26" t="str">
        <f t="shared" si="27"/>
        <v/>
      </c>
      <c r="AR108" s="27">
        <f t="shared" si="31"/>
        <v>43572</v>
      </c>
      <c r="AS108" s="27" t="str">
        <f t="shared" si="28"/>
        <v>水</v>
      </c>
      <c r="AT108" s="26" t="str">
        <f t="shared" si="29"/>
        <v/>
      </c>
      <c r="AU108" s="26">
        <f t="shared" si="30"/>
        <v>0</v>
      </c>
      <c r="AV108" s="26">
        <f>COUNTIF($AU$2:AU108,0)</f>
        <v>64</v>
      </c>
    </row>
    <row r="109" spans="19:48" ht="18" customHeight="1" x14ac:dyDescent="0.7">
      <c r="S109" s="17">
        <f t="shared" si="34"/>
        <v>43570</v>
      </c>
      <c r="T109" s="25">
        <f t="shared" si="23"/>
        <v>43570</v>
      </c>
      <c r="U109" s="24" t="str">
        <f t="shared" si="24"/>
        <v>32</v>
      </c>
      <c r="V109" s="23">
        <f>IF(S109="","",IF(COUNTIF(祝日計算!$D$6:$H$12,祝日計算!U109)&gt;0,1,0))</f>
        <v>0</v>
      </c>
      <c r="AI109" s="17" t="str">
        <f t="shared" si="35"/>
        <v/>
      </c>
      <c r="AJ109" s="18" t="str">
        <f t="shared" si="36"/>
        <v/>
      </c>
      <c r="AL109" s="17" t="str">
        <f>IF(COUNTIF($AL$2:AL108,AI109)&gt;0,"",IF(AI109="","",AI109))</f>
        <v/>
      </c>
      <c r="AM109" s="18" t="str">
        <f t="shared" si="25"/>
        <v/>
      </c>
      <c r="AO109" s="27" t="str">
        <f t="shared" si="26"/>
        <v/>
      </c>
      <c r="AP109" s="26" t="str">
        <f t="shared" si="27"/>
        <v/>
      </c>
      <c r="AR109" s="27">
        <f t="shared" si="31"/>
        <v>43573</v>
      </c>
      <c r="AS109" s="27" t="str">
        <f t="shared" si="28"/>
        <v>木</v>
      </c>
      <c r="AT109" s="26" t="str">
        <f t="shared" si="29"/>
        <v/>
      </c>
      <c r="AU109" s="26">
        <f t="shared" si="30"/>
        <v>0</v>
      </c>
      <c r="AV109" s="26">
        <f>COUNTIF($AU$2:AU109,0)</f>
        <v>65</v>
      </c>
    </row>
    <row r="110" spans="19:48" ht="18" customHeight="1" x14ac:dyDescent="0.7">
      <c r="S110" s="17">
        <f t="shared" si="34"/>
        <v>43571</v>
      </c>
      <c r="T110" s="25">
        <f t="shared" si="23"/>
        <v>43571</v>
      </c>
      <c r="U110" s="24" t="str">
        <f t="shared" si="24"/>
        <v>33</v>
      </c>
      <c r="V110" s="23">
        <f>IF(S110="","",IF(COUNTIF(祝日計算!$D$6:$H$12,祝日計算!U110)&gt;0,1,0))</f>
        <v>0</v>
      </c>
      <c r="AI110" s="17" t="str">
        <f t="shared" si="35"/>
        <v/>
      </c>
      <c r="AJ110" s="18" t="str">
        <f t="shared" si="36"/>
        <v/>
      </c>
      <c r="AL110" s="17" t="str">
        <f>IF(COUNTIF($AL$2:AL109,AI110)&gt;0,"",IF(AI110="","",AI110))</f>
        <v/>
      </c>
      <c r="AM110" s="18" t="str">
        <f t="shared" si="25"/>
        <v/>
      </c>
      <c r="AO110" s="27" t="str">
        <f t="shared" si="26"/>
        <v/>
      </c>
      <c r="AP110" s="26" t="str">
        <f t="shared" si="27"/>
        <v/>
      </c>
      <c r="AR110" s="27">
        <f t="shared" si="31"/>
        <v>43574</v>
      </c>
      <c r="AS110" s="27" t="str">
        <f t="shared" si="28"/>
        <v>金</v>
      </c>
      <c r="AT110" s="26" t="str">
        <f t="shared" si="29"/>
        <v/>
      </c>
      <c r="AU110" s="26">
        <f t="shared" si="30"/>
        <v>0</v>
      </c>
      <c r="AV110" s="26">
        <f>COUNTIF($AU$2:AU110,0)</f>
        <v>66</v>
      </c>
    </row>
    <row r="111" spans="19:48" ht="18" customHeight="1" thickBot="1" x14ac:dyDescent="0.75">
      <c r="S111" s="17">
        <f t="shared" si="34"/>
        <v>43572</v>
      </c>
      <c r="T111" s="25">
        <f t="shared" si="23"/>
        <v>43572</v>
      </c>
      <c r="U111" s="24" t="str">
        <f t="shared" si="24"/>
        <v>34</v>
      </c>
      <c r="V111" s="23">
        <f>IF(S111="","",IF(COUNTIF(祝日計算!$D$6:$H$12,祝日計算!U111)&gt;0,1,0))</f>
        <v>0</v>
      </c>
      <c r="AI111" s="14" t="str">
        <f t="shared" si="35"/>
        <v/>
      </c>
      <c r="AJ111" s="15" t="str">
        <f t="shared" si="36"/>
        <v/>
      </c>
      <c r="AL111" s="14" t="str">
        <f>IF(COUNTIF($AL$2:AL110,AI111)&gt;0,"",IF(AI111="","",AI111))</f>
        <v/>
      </c>
      <c r="AM111" s="15" t="str">
        <f t="shared" si="25"/>
        <v/>
      </c>
      <c r="AO111" s="27" t="str">
        <f t="shared" si="26"/>
        <v/>
      </c>
      <c r="AP111" s="26" t="str">
        <f t="shared" si="27"/>
        <v/>
      </c>
      <c r="AR111" s="27">
        <f t="shared" si="31"/>
        <v>43575</v>
      </c>
      <c r="AS111" s="27" t="str">
        <f t="shared" si="28"/>
        <v>土</v>
      </c>
      <c r="AT111" s="26" t="str">
        <f t="shared" si="29"/>
        <v/>
      </c>
      <c r="AU111" s="26">
        <f t="shared" si="30"/>
        <v>1</v>
      </c>
      <c r="AV111" s="26">
        <f>COUNTIF($AU$2:AU111,0)</f>
        <v>66</v>
      </c>
    </row>
    <row r="112" spans="19:48" ht="18" customHeight="1" x14ac:dyDescent="0.7">
      <c r="S112" s="17">
        <f t="shared" si="34"/>
        <v>43573</v>
      </c>
      <c r="T112" s="25">
        <f t="shared" si="23"/>
        <v>43573</v>
      </c>
      <c r="U112" s="24" t="str">
        <f t="shared" si="24"/>
        <v>35</v>
      </c>
      <c r="V112" s="23">
        <f>IF(S112="","",IF(COUNTIF(祝日計算!$D$6:$H$12,祝日計算!U112)&gt;0,1,0))</f>
        <v>0</v>
      </c>
      <c r="AI112" s="35" t="str">
        <f t="shared" ref="AI112:AI143" si="37">IF(L2="","",L2)</f>
        <v/>
      </c>
      <c r="AJ112" s="38" t="str">
        <f t="shared" ref="AJ112:AJ143" si="38">IF(L2="","",N2)</f>
        <v/>
      </c>
      <c r="AK112" s="41" t="s">
        <v>40</v>
      </c>
      <c r="AL112" s="35" t="str">
        <f>IF(COUNTIF($AL$2:AL111,AI112)&gt;0,"",IF(AI112="","",AI112))</f>
        <v/>
      </c>
      <c r="AM112" s="38" t="str">
        <f t="shared" si="25"/>
        <v/>
      </c>
      <c r="AN112" s="41" t="s">
        <v>40</v>
      </c>
      <c r="AO112" s="27" t="str">
        <f t="shared" si="26"/>
        <v/>
      </c>
      <c r="AP112" s="26" t="str">
        <f t="shared" si="27"/>
        <v/>
      </c>
      <c r="AR112" s="27">
        <f t="shared" si="31"/>
        <v>43576</v>
      </c>
      <c r="AS112" s="27" t="str">
        <f t="shared" si="28"/>
        <v>日</v>
      </c>
      <c r="AT112" s="26" t="str">
        <f t="shared" si="29"/>
        <v/>
      </c>
      <c r="AU112" s="26">
        <f t="shared" si="30"/>
        <v>1</v>
      </c>
      <c r="AV112" s="26">
        <f>COUNTIF($AU$2:AU112,0)</f>
        <v>66</v>
      </c>
    </row>
    <row r="113" spans="19:48" ht="18" customHeight="1" x14ac:dyDescent="0.7">
      <c r="S113" s="17">
        <f t="shared" si="34"/>
        <v>43574</v>
      </c>
      <c r="T113" s="25">
        <f t="shared" si="23"/>
        <v>43574</v>
      </c>
      <c r="U113" s="24" t="str">
        <f t="shared" si="24"/>
        <v>36</v>
      </c>
      <c r="V113" s="23">
        <f>IF(S113="","",IF(COUNTIF(祝日計算!$D$6:$H$12,祝日計算!U113)&gt;0,1,0))</f>
        <v>0</v>
      </c>
      <c r="AI113" s="31" t="str">
        <f t="shared" si="37"/>
        <v/>
      </c>
      <c r="AJ113" s="42" t="str">
        <f t="shared" si="38"/>
        <v/>
      </c>
      <c r="AK113" s="11" t="s">
        <v>39</v>
      </c>
      <c r="AL113" s="31" t="str">
        <f>IF(COUNTIF($AL$2:AL112,AI113)&gt;0,"",IF(AI113="","",AI113))</f>
        <v/>
      </c>
      <c r="AM113" s="42" t="str">
        <f t="shared" si="25"/>
        <v/>
      </c>
      <c r="AN113" s="11" t="s">
        <v>39</v>
      </c>
      <c r="AO113" s="27" t="str">
        <f t="shared" si="26"/>
        <v/>
      </c>
      <c r="AP113" s="26" t="str">
        <f t="shared" si="27"/>
        <v/>
      </c>
      <c r="AR113" s="27">
        <f t="shared" si="31"/>
        <v>43577</v>
      </c>
      <c r="AS113" s="27" t="str">
        <f t="shared" si="28"/>
        <v>月</v>
      </c>
      <c r="AT113" s="26" t="str">
        <f t="shared" si="29"/>
        <v/>
      </c>
      <c r="AU113" s="26">
        <f t="shared" si="30"/>
        <v>0</v>
      </c>
      <c r="AV113" s="26">
        <f>COUNTIF($AU$2:AU113,0)</f>
        <v>67</v>
      </c>
    </row>
    <row r="114" spans="19:48" ht="18" customHeight="1" x14ac:dyDescent="0.7">
      <c r="S114" s="17">
        <f t="shared" si="34"/>
        <v>43575</v>
      </c>
      <c r="T114" s="25">
        <f t="shared" si="23"/>
        <v>43575</v>
      </c>
      <c r="U114" s="24" t="str">
        <f t="shared" si="24"/>
        <v>37</v>
      </c>
      <c r="V114" s="23">
        <f>IF(S114="","",IF(COUNTIF(祝日計算!$D$6:$H$12,祝日計算!U114)&gt;0,1,0))</f>
        <v>1</v>
      </c>
      <c r="AI114" s="31" t="str">
        <f t="shared" si="37"/>
        <v/>
      </c>
      <c r="AJ114" s="42" t="str">
        <f t="shared" si="38"/>
        <v/>
      </c>
      <c r="AL114" s="31" t="str">
        <f>IF(COUNTIF($AL$2:AL113,AI114)&gt;0,"",IF(AI114="","",AI114))</f>
        <v/>
      </c>
      <c r="AM114" s="42" t="str">
        <f t="shared" si="25"/>
        <v/>
      </c>
      <c r="AO114" s="27" t="str">
        <f t="shared" si="26"/>
        <v/>
      </c>
      <c r="AP114" s="26" t="str">
        <f t="shared" si="27"/>
        <v/>
      </c>
      <c r="AR114" s="27">
        <f t="shared" si="31"/>
        <v>43578</v>
      </c>
      <c r="AS114" s="27" t="str">
        <f t="shared" si="28"/>
        <v>火</v>
      </c>
      <c r="AT114" s="26" t="str">
        <f t="shared" si="29"/>
        <v/>
      </c>
      <c r="AU114" s="26">
        <f t="shared" si="30"/>
        <v>1</v>
      </c>
      <c r="AV114" s="26">
        <f>COUNTIF($AU$2:AU114,0)</f>
        <v>67</v>
      </c>
    </row>
    <row r="115" spans="19:48" ht="18" customHeight="1" x14ac:dyDescent="0.7">
      <c r="S115" s="17">
        <f t="shared" si="34"/>
        <v>43576</v>
      </c>
      <c r="T115" s="25">
        <f t="shared" si="23"/>
        <v>43576</v>
      </c>
      <c r="U115" s="24" t="str">
        <f t="shared" si="24"/>
        <v>31</v>
      </c>
      <c r="V115" s="23">
        <f>IF(S115="","",IF(COUNTIF(祝日計算!$D$6:$H$12,祝日計算!U115)&gt;0,1,0))</f>
        <v>1</v>
      </c>
      <c r="AI115" s="31" t="str">
        <f t="shared" si="37"/>
        <v/>
      </c>
      <c r="AJ115" s="42" t="str">
        <f t="shared" si="38"/>
        <v/>
      </c>
      <c r="AL115" s="31" t="str">
        <f>IF(COUNTIF($AL$2:AL114,AI115)&gt;0,"",IF(AI115="","",AI115))</f>
        <v/>
      </c>
      <c r="AM115" s="42" t="str">
        <f t="shared" si="25"/>
        <v/>
      </c>
      <c r="AO115" s="27" t="str">
        <f t="shared" si="26"/>
        <v/>
      </c>
      <c r="AP115" s="26" t="str">
        <f t="shared" si="27"/>
        <v/>
      </c>
      <c r="AR115" s="27">
        <f t="shared" si="31"/>
        <v>43579</v>
      </c>
      <c r="AS115" s="27" t="str">
        <f t="shared" si="28"/>
        <v>水</v>
      </c>
      <c r="AT115" s="26" t="str">
        <f t="shared" si="29"/>
        <v/>
      </c>
      <c r="AU115" s="26">
        <f t="shared" si="30"/>
        <v>0</v>
      </c>
      <c r="AV115" s="26">
        <f>COUNTIF($AU$2:AU115,0)</f>
        <v>68</v>
      </c>
    </row>
    <row r="116" spans="19:48" ht="18" customHeight="1" x14ac:dyDescent="0.7">
      <c r="S116" s="17">
        <f t="shared" si="34"/>
        <v>43577</v>
      </c>
      <c r="T116" s="25">
        <f t="shared" si="23"/>
        <v>43577</v>
      </c>
      <c r="U116" s="24" t="str">
        <f t="shared" si="24"/>
        <v>42</v>
      </c>
      <c r="V116" s="23">
        <f>IF(S116="","",IF(COUNTIF(祝日計算!$D$6:$H$12,祝日計算!U116)&gt;0,1,0))</f>
        <v>0</v>
      </c>
      <c r="AI116" s="31" t="str">
        <f t="shared" si="37"/>
        <v/>
      </c>
      <c r="AJ116" s="42" t="str">
        <f t="shared" si="38"/>
        <v/>
      </c>
      <c r="AL116" s="31" t="str">
        <f>IF(COUNTIF($AL$2:AL115,AI116)&gt;0,"",IF(AI116="","",AI116))</f>
        <v/>
      </c>
      <c r="AM116" s="42" t="str">
        <f t="shared" si="25"/>
        <v/>
      </c>
      <c r="AO116" s="27" t="str">
        <f t="shared" si="26"/>
        <v/>
      </c>
      <c r="AP116" s="26" t="str">
        <f t="shared" si="27"/>
        <v/>
      </c>
      <c r="AR116" s="27">
        <f t="shared" si="31"/>
        <v>43580</v>
      </c>
      <c r="AS116" s="27" t="str">
        <f t="shared" si="28"/>
        <v>木</v>
      </c>
      <c r="AT116" s="26" t="str">
        <f t="shared" si="29"/>
        <v/>
      </c>
      <c r="AU116" s="26">
        <f t="shared" si="30"/>
        <v>0</v>
      </c>
      <c r="AV116" s="26">
        <f>COUNTIF($AU$2:AU116,0)</f>
        <v>69</v>
      </c>
    </row>
    <row r="117" spans="19:48" ht="18" customHeight="1" x14ac:dyDescent="0.7">
      <c r="S117" s="17">
        <f t="shared" si="34"/>
        <v>43578</v>
      </c>
      <c r="T117" s="25">
        <f t="shared" si="23"/>
        <v>43578</v>
      </c>
      <c r="U117" s="24" t="str">
        <f t="shared" si="24"/>
        <v>43</v>
      </c>
      <c r="V117" s="23">
        <f>IF(S117="","",IF(COUNTIF(祝日計算!$D$6:$H$12,祝日計算!U117)&gt;0,1,0))</f>
        <v>1</v>
      </c>
      <c r="AI117" s="31" t="str">
        <f t="shared" si="37"/>
        <v/>
      </c>
      <c r="AJ117" s="42" t="str">
        <f t="shared" si="38"/>
        <v/>
      </c>
      <c r="AL117" s="31" t="str">
        <f>IF(COUNTIF($AL$2:AL116,AI117)&gt;0,"",IF(AI117="","",AI117))</f>
        <v/>
      </c>
      <c r="AM117" s="42" t="str">
        <f t="shared" si="25"/>
        <v/>
      </c>
      <c r="AO117" s="27" t="str">
        <f t="shared" si="26"/>
        <v/>
      </c>
      <c r="AP117" s="26" t="str">
        <f t="shared" si="27"/>
        <v/>
      </c>
      <c r="AR117" s="27">
        <f t="shared" si="31"/>
        <v>43581</v>
      </c>
      <c r="AS117" s="27" t="str">
        <f t="shared" si="28"/>
        <v>金</v>
      </c>
      <c r="AT117" s="26" t="str">
        <f t="shared" si="29"/>
        <v/>
      </c>
      <c r="AU117" s="26">
        <f t="shared" si="30"/>
        <v>0</v>
      </c>
      <c r="AV117" s="26">
        <f>COUNTIF($AU$2:AU117,0)</f>
        <v>70</v>
      </c>
    </row>
    <row r="118" spans="19:48" ht="18" customHeight="1" x14ac:dyDescent="0.7">
      <c r="S118" s="17">
        <f t="shared" si="34"/>
        <v>43579</v>
      </c>
      <c r="T118" s="25">
        <f t="shared" si="23"/>
        <v>43579</v>
      </c>
      <c r="U118" s="24" t="str">
        <f t="shared" si="24"/>
        <v>44</v>
      </c>
      <c r="V118" s="23">
        <f>IF(S118="","",IF(COUNTIF(祝日計算!$D$6:$H$12,祝日計算!U118)&gt;0,1,0))</f>
        <v>0</v>
      </c>
      <c r="AI118" s="31" t="str">
        <f t="shared" si="37"/>
        <v/>
      </c>
      <c r="AJ118" s="42" t="str">
        <f t="shared" si="38"/>
        <v/>
      </c>
      <c r="AL118" s="31" t="str">
        <f>IF(COUNTIF($AL$2:AL117,AI118)&gt;0,"",IF(AI118="","",AI118))</f>
        <v/>
      </c>
      <c r="AM118" s="42" t="str">
        <f t="shared" si="25"/>
        <v/>
      </c>
      <c r="AO118" s="27" t="str">
        <f t="shared" si="26"/>
        <v/>
      </c>
      <c r="AP118" s="26" t="str">
        <f t="shared" si="27"/>
        <v/>
      </c>
      <c r="AR118" s="27">
        <f t="shared" si="31"/>
        <v>43582</v>
      </c>
      <c r="AS118" s="27" t="str">
        <f t="shared" si="28"/>
        <v>土</v>
      </c>
      <c r="AT118" s="26" t="str">
        <f t="shared" si="29"/>
        <v/>
      </c>
      <c r="AU118" s="26">
        <f t="shared" si="30"/>
        <v>1</v>
      </c>
      <c r="AV118" s="26">
        <f>COUNTIF($AU$2:AU118,0)</f>
        <v>70</v>
      </c>
    </row>
    <row r="119" spans="19:48" ht="18" customHeight="1" x14ac:dyDescent="0.7">
      <c r="S119" s="17">
        <f t="shared" si="34"/>
        <v>43580</v>
      </c>
      <c r="T119" s="25">
        <f t="shared" si="23"/>
        <v>43580</v>
      </c>
      <c r="U119" s="24" t="str">
        <f t="shared" si="24"/>
        <v>45</v>
      </c>
      <c r="V119" s="23">
        <f>IF(S119="","",IF(COUNTIF(祝日計算!$D$6:$H$12,祝日計算!U119)&gt;0,1,0))</f>
        <v>0</v>
      </c>
      <c r="AI119" s="31" t="str">
        <f t="shared" si="37"/>
        <v/>
      </c>
      <c r="AJ119" s="42" t="str">
        <f t="shared" si="38"/>
        <v/>
      </c>
      <c r="AL119" s="31" t="str">
        <f>IF(COUNTIF($AL$2:AL118,AI119)&gt;0,"",IF(AI119="","",AI119))</f>
        <v/>
      </c>
      <c r="AM119" s="42" t="str">
        <f t="shared" si="25"/>
        <v/>
      </c>
      <c r="AO119" s="27" t="str">
        <f t="shared" si="26"/>
        <v/>
      </c>
      <c r="AP119" s="26" t="str">
        <f t="shared" si="27"/>
        <v/>
      </c>
      <c r="AR119" s="27">
        <f t="shared" si="31"/>
        <v>43583</v>
      </c>
      <c r="AS119" s="27" t="str">
        <f t="shared" si="28"/>
        <v>日</v>
      </c>
      <c r="AT119" s="26" t="str">
        <f t="shared" si="29"/>
        <v/>
      </c>
      <c r="AU119" s="26">
        <f t="shared" si="30"/>
        <v>1</v>
      </c>
      <c r="AV119" s="26">
        <f>COUNTIF($AU$2:AU119,0)</f>
        <v>70</v>
      </c>
    </row>
    <row r="120" spans="19:48" ht="18" customHeight="1" x14ac:dyDescent="0.7">
      <c r="S120" s="17">
        <f t="shared" si="34"/>
        <v>43581</v>
      </c>
      <c r="T120" s="25">
        <f t="shared" si="23"/>
        <v>43581</v>
      </c>
      <c r="U120" s="24" t="str">
        <f t="shared" si="24"/>
        <v>46</v>
      </c>
      <c r="V120" s="23">
        <f>IF(S120="","",IF(COUNTIF(祝日計算!$D$6:$H$12,祝日計算!U120)&gt;0,1,0))</f>
        <v>0</v>
      </c>
      <c r="AI120" s="31" t="str">
        <f t="shared" si="37"/>
        <v/>
      </c>
      <c r="AJ120" s="42" t="str">
        <f t="shared" si="38"/>
        <v/>
      </c>
      <c r="AL120" s="31" t="str">
        <f>IF(COUNTIF($AL$2:AL119,AI120)&gt;0,"",IF(AI120="","",AI120))</f>
        <v/>
      </c>
      <c r="AM120" s="42" t="str">
        <f t="shared" si="25"/>
        <v/>
      </c>
      <c r="AO120" s="27" t="str">
        <f t="shared" si="26"/>
        <v/>
      </c>
      <c r="AP120" s="26" t="str">
        <f t="shared" si="27"/>
        <v/>
      </c>
      <c r="AR120" s="27">
        <f t="shared" si="31"/>
        <v>43584</v>
      </c>
      <c r="AS120" s="27" t="str">
        <f t="shared" si="28"/>
        <v>祝</v>
      </c>
      <c r="AT120" s="26" t="str">
        <f t="shared" si="29"/>
        <v>昭和の日</v>
      </c>
      <c r="AU120" s="26">
        <f t="shared" si="30"/>
        <v>1</v>
      </c>
      <c r="AV120" s="26">
        <f>COUNTIF($AU$2:AU120,0)</f>
        <v>70</v>
      </c>
    </row>
    <row r="121" spans="19:48" ht="18" customHeight="1" x14ac:dyDescent="0.7">
      <c r="S121" s="17">
        <f t="shared" si="34"/>
        <v>43582</v>
      </c>
      <c r="T121" s="25">
        <f t="shared" si="23"/>
        <v>43582</v>
      </c>
      <c r="U121" s="24" t="str">
        <f t="shared" si="24"/>
        <v>47</v>
      </c>
      <c r="V121" s="23">
        <f>IF(S121="","",IF(COUNTIF(祝日計算!$D$6:$H$12,祝日計算!U121)&gt;0,1,0))</f>
        <v>1</v>
      </c>
      <c r="AI121" s="31" t="str">
        <f t="shared" si="37"/>
        <v/>
      </c>
      <c r="AJ121" s="42" t="str">
        <f t="shared" si="38"/>
        <v/>
      </c>
      <c r="AL121" s="31" t="str">
        <f>IF(COUNTIF($AL$2:AL120,AI121)&gt;0,"",IF(AI121="","",AI121))</f>
        <v/>
      </c>
      <c r="AM121" s="42" t="str">
        <f t="shared" si="25"/>
        <v/>
      </c>
      <c r="AO121" s="27" t="str">
        <f t="shared" si="26"/>
        <v/>
      </c>
      <c r="AP121" s="26" t="str">
        <f t="shared" si="27"/>
        <v/>
      </c>
      <c r="AR121" s="27">
        <f t="shared" si="31"/>
        <v>43585</v>
      </c>
      <c r="AS121" s="27" t="str">
        <f t="shared" si="28"/>
        <v>祝</v>
      </c>
      <c r="AT121" s="26" t="str">
        <f t="shared" si="29"/>
        <v>国民の休日</v>
      </c>
      <c r="AU121" s="26">
        <f t="shared" si="30"/>
        <v>1</v>
      </c>
      <c r="AV121" s="26">
        <f>COUNTIF($AU$2:AU121,0)</f>
        <v>70</v>
      </c>
    </row>
    <row r="122" spans="19:48" ht="18" customHeight="1" x14ac:dyDescent="0.7">
      <c r="S122" s="17">
        <f t="shared" si="34"/>
        <v>43583</v>
      </c>
      <c r="T122" s="25">
        <f t="shared" si="23"/>
        <v>43583</v>
      </c>
      <c r="U122" s="24" t="str">
        <f t="shared" si="24"/>
        <v>41</v>
      </c>
      <c r="V122" s="23">
        <f>IF(S122="","",IF(COUNTIF(祝日計算!$D$6:$H$12,祝日計算!U122)&gt;0,1,0))</f>
        <v>1</v>
      </c>
      <c r="AI122" s="31" t="str">
        <f t="shared" si="37"/>
        <v/>
      </c>
      <c r="AJ122" s="42" t="str">
        <f t="shared" si="38"/>
        <v/>
      </c>
      <c r="AL122" s="31" t="str">
        <f>IF(COUNTIF($AL$2:AL121,AI122)&gt;0,"",IF(AI122="","",AI122))</f>
        <v/>
      </c>
      <c r="AM122" s="42" t="str">
        <f t="shared" si="25"/>
        <v/>
      </c>
      <c r="AO122" s="27" t="str">
        <f t="shared" si="26"/>
        <v/>
      </c>
      <c r="AP122" s="26" t="str">
        <f t="shared" si="27"/>
        <v/>
      </c>
      <c r="AR122" s="27">
        <f t="shared" si="31"/>
        <v>43586</v>
      </c>
      <c r="AS122" s="27" t="str">
        <f t="shared" si="28"/>
        <v>祝</v>
      </c>
      <c r="AT122" s="26" t="str">
        <f t="shared" si="29"/>
        <v>即位の日</v>
      </c>
      <c r="AU122" s="26">
        <f t="shared" si="30"/>
        <v>1</v>
      </c>
      <c r="AV122" s="26">
        <f>COUNTIF($AU$2:AU122,0)</f>
        <v>70</v>
      </c>
    </row>
    <row r="123" spans="19:48" ht="18" customHeight="1" x14ac:dyDescent="0.7">
      <c r="S123" s="17">
        <f t="shared" si="34"/>
        <v>43584</v>
      </c>
      <c r="T123" s="25">
        <f t="shared" si="23"/>
        <v>43584</v>
      </c>
      <c r="U123" s="24" t="str">
        <f t="shared" si="24"/>
        <v>52</v>
      </c>
      <c r="V123" s="23">
        <f>IF(S123="","",IF(COUNTIF(祝日計算!$D$6:$H$12,祝日計算!U123)&gt;0,1,0))</f>
        <v>0</v>
      </c>
      <c r="AI123" s="31" t="str">
        <f t="shared" si="37"/>
        <v/>
      </c>
      <c r="AJ123" s="42" t="str">
        <f t="shared" si="38"/>
        <v/>
      </c>
      <c r="AL123" s="31" t="str">
        <f>IF(COUNTIF($AL$2:AL122,AI123)&gt;0,"",IF(AI123="","",AI123))</f>
        <v/>
      </c>
      <c r="AM123" s="42" t="str">
        <f t="shared" si="25"/>
        <v/>
      </c>
      <c r="AO123" s="27" t="str">
        <f t="shared" si="26"/>
        <v/>
      </c>
      <c r="AP123" s="26" t="str">
        <f t="shared" si="27"/>
        <v/>
      </c>
      <c r="AR123" s="27">
        <f t="shared" si="31"/>
        <v>43587</v>
      </c>
      <c r="AS123" s="27" t="str">
        <f t="shared" si="28"/>
        <v>祝</v>
      </c>
      <c r="AT123" s="26" t="str">
        <f t="shared" si="29"/>
        <v>国民の休日</v>
      </c>
      <c r="AU123" s="26">
        <f t="shared" si="30"/>
        <v>1</v>
      </c>
      <c r="AV123" s="26">
        <f>COUNTIF($AU$2:AU123,0)</f>
        <v>70</v>
      </c>
    </row>
    <row r="124" spans="19:48" ht="18" customHeight="1" x14ac:dyDescent="0.7">
      <c r="S124" s="17">
        <f t="shared" si="34"/>
        <v>43585</v>
      </c>
      <c r="T124" s="25">
        <f t="shared" si="23"/>
        <v>43585</v>
      </c>
      <c r="U124" s="24" t="str">
        <f t="shared" si="24"/>
        <v>53</v>
      </c>
      <c r="V124" s="23">
        <f>IF(S124="","",IF(COUNTIF(祝日計算!$D$6:$H$12,祝日計算!U124)&gt;0,1,0))</f>
        <v>0</v>
      </c>
      <c r="AI124" s="31" t="str">
        <f t="shared" si="37"/>
        <v/>
      </c>
      <c r="AJ124" s="42" t="str">
        <f t="shared" si="38"/>
        <v/>
      </c>
      <c r="AL124" s="31" t="str">
        <f>IF(COUNTIF($AL$2:AL123,AI124)&gt;0,"",IF(AI124="","",AI124))</f>
        <v/>
      </c>
      <c r="AM124" s="42" t="str">
        <f t="shared" si="25"/>
        <v/>
      </c>
      <c r="AO124" s="27" t="str">
        <f t="shared" si="26"/>
        <v/>
      </c>
      <c r="AP124" s="26" t="str">
        <f t="shared" si="27"/>
        <v/>
      </c>
      <c r="AR124" s="27">
        <f t="shared" si="31"/>
        <v>43588</v>
      </c>
      <c r="AS124" s="27" t="str">
        <f t="shared" si="28"/>
        <v>祝</v>
      </c>
      <c r="AT124" s="26" t="str">
        <f t="shared" si="29"/>
        <v>憲法記念日</v>
      </c>
      <c r="AU124" s="26">
        <f t="shared" si="30"/>
        <v>1</v>
      </c>
      <c r="AV124" s="26">
        <f>COUNTIF($AU$2:AU124,0)</f>
        <v>70</v>
      </c>
    </row>
    <row r="125" spans="19:48" ht="18" customHeight="1" x14ac:dyDescent="0.7">
      <c r="S125" s="17" t="str">
        <f t="shared" si="34"/>
        <v/>
      </c>
      <c r="T125" s="25" t="str">
        <f t="shared" si="23"/>
        <v/>
      </c>
      <c r="U125" s="24" t="str">
        <f t="shared" si="24"/>
        <v/>
      </c>
      <c r="V125" s="23" t="str">
        <f>IF(S125="","",IF(COUNTIF(祝日計算!$D$6:$H$12,祝日計算!U125)&gt;0,1,0))</f>
        <v/>
      </c>
      <c r="AI125" s="31" t="str">
        <f t="shared" si="37"/>
        <v/>
      </c>
      <c r="AJ125" s="42" t="str">
        <f t="shared" si="38"/>
        <v/>
      </c>
      <c r="AL125" s="31" t="str">
        <f>IF(COUNTIF($AL$2:AL124,AI125)&gt;0,"",IF(AI125="","",AI125))</f>
        <v/>
      </c>
      <c r="AM125" s="42" t="str">
        <f t="shared" si="25"/>
        <v/>
      </c>
      <c r="AO125" s="27" t="str">
        <f t="shared" si="26"/>
        <v/>
      </c>
      <c r="AP125" s="26" t="str">
        <f t="shared" si="27"/>
        <v/>
      </c>
      <c r="AR125" s="27">
        <f t="shared" si="31"/>
        <v>43589</v>
      </c>
      <c r="AS125" s="27" t="str">
        <f t="shared" si="28"/>
        <v>祝</v>
      </c>
      <c r="AT125" s="26" t="str">
        <f t="shared" si="29"/>
        <v>みどりの日</v>
      </c>
      <c r="AU125" s="26">
        <f t="shared" si="30"/>
        <v>1</v>
      </c>
      <c r="AV125" s="26">
        <f>COUNTIF($AU$2:AU125,0)</f>
        <v>70</v>
      </c>
    </row>
    <row r="126" spans="19:48" ht="18" customHeight="1" x14ac:dyDescent="0.7">
      <c r="S126" s="17">
        <f>DATE(設定!$G$2-1,5,1)</f>
        <v>43586</v>
      </c>
      <c r="T126" s="25">
        <f t="shared" si="23"/>
        <v>43586</v>
      </c>
      <c r="U126" s="24" t="str">
        <f t="shared" si="24"/>
        <v>14</v>
      </c>
      <c r="V126" s="23">
        <f>IF(S126="","",IF(COUNTIF(祝日計算!$D$6:$H$12,祝日計算!U126)&gt;0,1,0))</f>
        <v>0</v>
      </c>
      <c r="AI126" s="31" t="str">
        <f t="shared" si="37"/>
        <v/>
      </c>
      <c r="AJ126" s="42" t="str">
        <f t="shared" si="38"/>
        <v/>
      </c>
      <c r="AL126" s="31" t="str">
        <f>IF(COUNTIF($AL$2:AL125,AI126)&gt;0,"",IF(AI126="","",AI126))</f>
        <v/>
      </c>
      <c r="AM126" s="42" t="str">
        <f t="shared" si="25"/>
        <v/>
      </c>
      <c r="AO126" s="27" t="str">
        <f t="shared" si="26"/>
        <v/>
      </c>
      <c r="AP126" s="26" t="str">
        <f t="shared" si="27"/>
        <v/>
      </c>
      <c r="AR126" s="27">
        <f t="shared" si="31"/>
        <v>43590</v>
      </c>
      <c r="AS126" s="27" t="str">
        <f t="shared" si="28"/>
        <v>祝</v>
      </c>
      <c r="AT126" s="26" t="str">
        <f t="shared" si="29"/>
        <v>こどもの日</v>
      </c>
      <c r="AU126" s="26">
        <f t="shared" si="30"/>
        <v>1</v>
      </c>
      <c r="AV126" s="26">
        <f>COUNTIF($AU$2:AU126,0)</f>
        <v>70</v>
      </c>
    </row>
    <row r="127" spans="19:48" ht="18" customHeight="1" x14ac:dyDescent="0.7">
      <c r="S127" s="17">
        <f t="shared" ref="S127:S156" si="39">IF(S126="","",IF(MONTH(S126)&lt;&gt;MONTH(S126+1),"",S126+1))</f>
        <v>43587</v>
      </c>
      <c r="T127" s="25">
        <f t="shared" si="23"/>
        <v>43587</v>
      </c>
      <c r="U127" s="24" t="str">
        <f t="shared" si="24"/>
        <v>15</v>
      </c>
      <c r="V127" s="23">
        <f>IF(S127="","",IF(COUNTIF(祝日計算!$D$6:$H$12,祝日計算!U127)&gt;0,1,0))</f>
        <v>0</v>
      </c>
      <c r="AI127" s="31" t="str">
        <f t="shared" si="37"/>
        <v/>
      </c>
      <c r="AJ127" s="42" t="str">
        <f t="shared" si="38"/>
        <v/>
      </c>
      <c r="AL127" s="31" t="str">
        <f>IF(COUNTIF($AL$2:AL126,AI127)&gt;0,"",IF(AI127="","",AI127))</f>
        <v/>
      </c>
      <c r="AM127" s="42" t="str">
        <f t="shared" si="25"/>
        <v/>
      </c>
      <c r="AO127" s="27" t="str">
        <f t="shared" si="26"/>
        <v/>
      </c>
      <c r="AP127" s="26" t="str">
        <f t="shared" si="27"/>
        <v/>
      </c>
      <c r="AR127" s="27">
        <f t="shared" si="31"/>
        <v>43591</v>
      </c>
      <c r="AS127" s="27" t="str">
        <f t="shared" si="28"/>
        <v>祝</v>
      </c>
      <c r="AT127" s="26" t="str">
        <f t="shared" si="29"/>
        <v>振替休日</v>
      </c>
      <c r="AU127" s="26">
        <f t="shared" si="30"/>
        <v>1</v>
      </c>
      <c r="AV127" s="26">
        <f>COUNTIF($AU$2:AU127,0)</f>
        <v>70</v>
      </c>
    </row>
    <row r="128" spans="19:48" ht="18" customHeight="1" x14ac:dyDescent="0.7">
      <c r="S128" s="17">
        <f t="shared" si="39"/>
        <v>43588</v>
      </c>
      <c r="T128" s="25">
        <f t="shared" si="23"/>
        <v>43588</v>
      </c>
      <c r="U128" s="24" t="str">
        <f t="shared" si="24"/>
        <v>16</v>
      </c>
      <c r="V128" s="23">
        <f>IF(S128="","",IF(COUNTIF(祝日計算!$D$6:$H$12,祝日計算!U128)&gt;0,1,0))</f>
        <v>0</v>
      </c>
      <c r="AI128" s="31" t="str">
        <f t="shared" si="37"/>
        <v/>
      </c>
      <c r="AJ128" s="42" t="str">
        <f t="shared" si="38"/>
        <v/>
      </c>
      <c r="AL128" s="31" t="str">
        <f>IF(COUNTIF($AL$2:AL127,AI128)&gt;0,"",IF(AI128="","",AI128))</f>
        <v/>
      </c>
      <c r="AM128" s="42" t="str">
        <f t="shared" si="25"/>
        <v/>
      </c>
      <c r="AO128" s="27" t="str">
        <f t="shared" si="26"/>
        <v/>
      </c>
      <c r="AP128" s="26" t="str">
        <f t="shared" si="27"/>
        <v/>
      </c>
      <c r="AR128" s="27">
        <f t="shared" si="31"/>
        <v>43592</v>
      </c>
      <c r="AS128" s="27" t="str">
        <f t="shared" si="28"/>
        <v>火</v>
      </c>
      <c r="AT128" s="26" t="str">
        <f t="shared" si="29"/>
        <v/>
      </c>
      <c r="AU128" s="26">
        <f t="shared" si="30"/>
        <v>0</v>
      </c>
      <c r="AV128" s="26">
        <f>COUNTIF($AU$2:AU128,0)</f>
        <v>71</v>
      </c>
    </row>
    <row r="129" spans="19:48" ht="18" customHeight="1" x14ac:dyDescent="0.7">
      <c r="S129" s="17">
        <f t="shared" si="39"/>
        <v>43589</v>
      </c>
      <c r="T129" s="25">
        <f t="shared" si="23"/>
        <v>43589</v>
      </c>
      <c r="U129" s="24" t="str">
        <f t="shared" si="24"/>
        <v>17</v>
      </c>
      <c r="V129" s="23">
        <f>IF(S129="","",IF(COUNTIF(祝日計算!$D$6:$H$12,祝日計算!U129)&gt;0,1,0))</f>
        <v>1</v>
      </c>
      <c r="AI129" s="31" t="str">
        <f t="shared" si="37"/>
        <v/>
      </c>
      <c r="AJ129" s="42" t="str">
        <f t="shared" si="38"/>
        <v/>
      </c>
      <c r="AL129" s="31" t="str">
        <f>IF(COUNTIF($AL$2:AL128,AI129)&gt;0,"",IF(AI129="","",AI129))</f>
        <v/>
      </c>
      <c r="AM129" s="42" t="str">
        <f t="shared" si="25"/>
        <v/>
      </c>
      <c r="AO129" s="27" t="str">
        <f t="shared" si="26"/>
        <v/>
      </c>
      <c r="AP129" s="26" t="str">
        <f t="shared" si="27"/>
        <v/>
      </c>
      <c r="AR129" s="27">
        <f t="shared" si="31"/>
        <v>43593</v>
      </c>
      <c r="AS129" s="27" t="str">
        <f t="shared" si="28"/>
        <v>水</v>
      </c>
      <c r="AT129" s="26" t="str">
        <f t="shared" si="29"/>
        <v/>
      </c>
      <c r="AU129" s="26">
        <f t="shared" si="30"/>
        <v>0</v>
      </c>
      <c r="AV129" s="26">
        <f>COUNTIF($AU$2:AU129,0)</f>
        <v>72</v>
      </c>
    </row>
    <row r="130" spans="19:48" ht="18" customHeight="1" x14ac:dyDescent="0.7">
      <c r="S130" s="17">
        <f t="shared" si="39"/>
        <v>43590</v>
      </c>
      <c r="T130" s="25">
        <f t="shared" ref="T130:T193" si="40">S130</f>
        <v>43590</v>
      </c>
      <c r="U130" s="24" t="str">
        <f t="shared" ref="U130:U193" si="41">IFERROR(INT((DAY(S130)-0.1)/7)+1&amp;WEEKDAY(S130),"")</f>
        <v>11</v>
      </c>
      <c r="V130" s="23">
        <f>IF(S130="","",IF(COUNTIF(祝日計算!$D$6:$H$12,祝日計算!U130)&gt;0,1,0))</f>
        <v>1</v>
      </c>
      <c r="AI130" s="31" t="str">
        <f t="shared" si="37"/>
        <v/>
      </c>
      <c r="AJ130" s="42" t="str">
        <f t="shared" si="38"/>
        <v/>
      </c>
      <c r="AL130" s="31" t="str">
        <f>IF(COUNTIF($AL$2:AL129,AI130)&gt;0,"",IF(AI130="","",AI130))</f>
        <v/>
      </c>
      <c r="AM130" s="42" t="str">
        <f t="shared" ref="AM130:AM193" si="42">IF(AL130="","",AJ130)</f>
        <v/>
      </c>
      <c r="AO130" s="27" t="str">
        <f t="shared" ref="AO130:AO193" si="43">IFERROR(SMALL($AL$2:$AL$282,ROW()-1),"")</f>
        <v/>
      </c>
      <c r="AP130" s="26" t="str">
        <f t="shared" ref="AP130:AP193" si="44">IFERROR(VLOOKUP(AO130,$AL$2:$AM$282,2,FALSE),"")</f>
        <v/>
      </c>
      <c r="AR130" s="27">
        <f t="shared" si="31"/>
        <v>43594</v>
      </c>
      <c r="AS130" s="27" t="str">
        <f t="shared" ref="AS130:AS193" si="45">IF(AT130&lt;&gt;"","祝",TEXT(AR130,"aaa"))</f>
        <v>木</v>
      </c>
      <c r="AT130" s="26" t="str">
        <f t="shared" ref="AT130:AT193" si="46">IFERROR(VLOOKUP(AR130,$AL$2:$AM$1398,2,FALSE),"")&amp;""</f>
        <v/>
      </c>
      <c r="AU130" s="26">
        <f t="shared" ref="AU130:AU193" si="47">IF($B$21=1,IF(COUNTIF($AL$2:$AL$1398,AR130)&gt;0,1,0),IF((COUNTIF($AI$2:$AI$41,AR130)+COUNTIF($AI$283:$AI$1398,AR130))&gt;0,1,0))</f>
        <v>0</v>
      </c>
      <c r="AV130" s="26">
        <f>COUNTIF($AU$2:AU130,0)</f>
        <v>73</v>
      </c>
    </row>
    <row r="131" spans="19:48" ht="18" customHeight="1" x14ac:dyDescent="0.7">
      <c r="S131" s="17">
        <f t="shared" si="39"/>
        <v>43591</v>
      </c>
      <c r="T131" s="25">
        <f t="shared" si="40"/>
        <v>43591</v>
      </c>
      <c r="U131" s="24" t="str">
        <f t="shared" si="41"/>
        <v>12</v>
      </c>
      <c r="V131" s="23">
        <f>IF(S131="","",IF(COUNTIF(祝日計算!$D$6:$H$12,祝日計算!U131)&gt;0,1,0))</f>
        <v>0</v>
      </c>
      <c r="AI131" s="17" t="str">
        <f t="shared" si="37"/>
        <v/>
      </c>
      <c r="AJ131" s="18" t="str">
        <f t="shared" si="38"/>
        <v/>
      </c>
      <c r="AL131" s="17" t="str">
        <f>IF(COUNTIF($AL$2:AL130,AI131)&gt;0,"",IF(AI131="","",AI131))</f>
        <v/>
      </c>
      <c r="AM131" s="18" t="str">
        <f t="shared" si="42"/>
        <v/>
      </c>
      <c r="AO131" s="27" t="str">
        <f t="shared" si="43"/>
        <v/>
      </c>
      <c r="AP131" s="26" t="str">
        <f t="shared" si="44"/>
        <v/>
      </c>
      <c r="AR131" s="27">
        <f t="shared" ref="AR131:AR194" si="48">AR130+1</f>
        <v>43595</v>
      </c>
      <c r="AS131" s="27" t="str">
        <f t="shared" si="45"/>
        <v>金</v>
      </c>
      <c r="AT131" s="26" t="str">
        <f t="shared" si="46"/>
        <v/>
      </c>
      <c r="AU131" s="26">
        <f t="shared" si="47"/>
        <v>0</v>
      </c>
      <c r="AV131" s="26">
        <f>COUNTIF($AU$2:AU131,0)</f>
        <v>74</v>
      </c>
    </row>
    <row r="132" spans="19:48" ht="18" customHeight="1" x14ac:dyDescent="0.7">
      <c r="S132" s="17">
        <f t="shared" si="39"/>
        <v>43592</v>
      </c>
      <c r="T132" s="25">
        <f t="shared" si="40"/>
        <v>43592</v>
      </c>
      <c r="U132" s="24" t="str">
        <f t="shared" si="41"/>
        <v>13</v>
      </c>
      <c r="V132" s="23">
        <f>IF(S132="","",IF(COUNTIF(祝日計算!$D$6:$H$12,祝日計算!U132)&gt;0,1,0))</f>
        <v>0</v>
      </c>
      <c r="AI132" s="17" t="str">
        <f t="shared" si="37"/>
        <v/>
      </c>
      <c r="AJ132" s="18" t="str">
        <f t="shared" si="38"/>
        <v/>
      </c>
      <c r="AL132" s="17" t="str">
        <f>IF(COUNTIF($AL$2:AL131,AI132)&gt;0,"",IF(AI132="","",AI132))</f>
        <v/>
      </c>
      <c r="AM132" s="18" t="str">
        <f t="shared" si="42"/>
        <v/>
      </c>
      <c r="AO132" s="27" t="str">
        <f t="shared" si="43"/>
        <v/>
      </c>
      <c r="AP132" s="26" t="str">
        <f t="shared" si="44"/>
        <v/>
      </c>
      <c r="AR132" s="27">
        <f t="shared" si="48"/>
        <v>43596</v>
      </c>
      <c r="AS132" s="27" t="str">
        <f t="shared" si="45"/>
        <v>土</v>
      </c>
      <c r="AT132" s="26" t="str">
        <f t="shared" si="46"/>
        <v/>
      </c>
      <c r="AU132" s="26">
        <f t="shared" si="47"/>
        <v>1</v>
      </c>
      <c r="AV132" s="26">
        <f>COUNTIF($AU$2:AU132,0)</f>
        <v>74</v>
      </c>
    </row>
    <row r="133" spans="19:48" ht="18" customHeight="1" x14ac:dyDescent="0.7">
      <c r="S133" s="17">
        <f t="shared" si="39"/>
        <v>43593</v>
      </c>
      <c r="T133" s="25">
        <f t="shared" si="40"/>
        <v>43593</v>
      </c>
      <c r="U133" s="24" t="str">
        <f t="shared" si="41"/>
        <v>24</v>
      </c>
      <c r="V133" s="23">
        <f>IF(S133="","",IF(COUNTIF(祝日計算!$D$6:$H$12,祝日計算!U133)&gt;0,1,0))</f>
        <v>0</v>
      </c>
      <c r="AI133" s="17" t="str">
        <f t="shared" si="37"/>
        <v/>
      </c>
      <c r="AJ133" s="18" t="str">
        <f t="shared" si="38"/>
        <v/>
      </c>
      <c r="AL133" s="17" t="str">
        <f>IF(COUNTIF($AL$2:AL132,AI133)&gt;0,"",IF(AI133="","",AI133))</f>
        <v/>
      </c>
      <c r="AM133" s="18" t="str">
        <f t="shared" si="42"/>
        <v/>
      </c>
      <c r="AO133" s="27" t="str">
        <f t="shared" si="43"/>
        <v/>
      </c>
      <c r="AP133" s="26" t="str">
        <f t="shared" si="44"/>
        <v/>
      </c>
      <c r="AR133" s="27">
        <f t="shared" si="48"/>
        <v>43597</v>
      </c>
      <c r="AS133" s="27" t="str">
        <f t="shared" si="45"/>
        <v>日</v>
      </c>
      <c r="AT133" s="26" t="str">
        <f t="shared" si="46"/>
        <v/>
      </c>
      <c r="AU133" s="26">
        <f t="shared" si="47"/>
        <v>1</v>
      </c>
      <c r="AV133" s="26">
        <f>COUNTIF($AU$2:AU133,0)</f>
        <v>74</v>
      </c>
    </row>
    <row r="134" spans="19:48" ht="18" customHeight="1" x14ac:dyDescent="0.7">
      <c r="S134" s="17">
        <f t="shared" si="39"/>
        <v>43594</v>
      </c>
      <c r="T134" s="25">
        <f t="shared" si="40"/>
        <v>43594</v>
      </c>
      <c r="U134" s="24" t="str">
        <f t="shared" si="41"/>
        <v>25</v>
      </c>
      <c r="V134" s="23">
        <f>IF(S134="","",IF(COUNTIF(祝日計算!$D$6:$H$12,祝日計算!U134)&gt;0,1,0))</f>
        <v>0</v>
      </c>
      <c r="AI134" s="17" t="str">
        <f t="shared" si="37"/>
        <v/>
      </c>
      <c r="AJ134" s="18" t="str">
        <f t="shared" si="38"/>
        <v/>
      </c>
      <c r="AL134" s="17" t="str">
        <f>IF(COUNTIF($AL$2:AL133,AI134)&gt;0,"",IF(AI134="","",AI134))</f>
        <v/>
      </c>
      <c r="AM134" s="18" t="str">
        <f t="shared" si="42"/>
        <v/>
      </c>
      <c r="AO134" s="27" t="str">
        <f t="shared" si="43"/>
        <v/>
      </c>
      <c r="AP134" s="26" t="str">
        <f t="shared" si="44"/>
        <v/>
      </c>
      <c r="AR134" s="27">
        <f t="shared" si="48"/>
        <v>43598</v>
      </c>
      <c r="AS134" s="27" t="str">
        <f t="shared" si="45"/>
        <v>月</v>
      </c>
      <c r="AT134" s="26" t="str">
        <f t="shared" si="46"/>
        <v/>
      </c>
      <c r="AU134" s="26">
        <f t="shared" si="47"/>
        <v>0</v>
      </c>
      <c r="AV134" s="26">
        <f>COUNTIF($AU$2:AU134,0)</f>
        <v>75</v>
      </c>
    </row>
    <row r="135" spans="19:48" ht="18" customHeight="1" x14ac:dyDescent="0.7">
      <c r="S135" s="17">
        <f t="shared" si="39"/>
        <v>43595</v>
      </c>
      <c r="T135" s="25">
        <f t="shared" si="40"/>
        <v>43595</v>
      </c>
      <c r="U135" s="24" t="str">
        <f t="shared" si="41"/>
        <v>26</v>
      </c>
      <c r="V135" s="23">
        <f>IF(S135="","",IF(COUNTIF(祝日計算!$D$6:$H$12,祝日計算!U135)&gt;0,1,0))</f>
        <v>0</v>
      </c>
      <c r="AI135" s="17" t="str">
        <f t="shared" si="37"/>
        <v/>
      </c>
      <c r="AJ135" s="18" t="str">
        <f t="shared" si="38"/>
        <v/>
      </c>
      <c r="AL135" s="17" t="str">
        <f>IF(COUNTIF($AL$2:AL134,AI135)&gt;0,"",IF(AI135="","",AI135))</f>
        <v/>
      </c>
      <c r="AM135" s="18" t="str">
        <f t="shared" si="42"/>
        <v/>
      </c>
      <c r="AO135" s="27" t="str">
        <f t="shared" si="43"/>
        <v/>
      </c>
      <c r="AP135" s="26" t="str">
        <f t="shared" si="44"/>
        <v/>
      </c>
      <c r="AR135" s="27">
        <f t="shared" si="48"/>
        <v>43599</v>
      </c>
      <c r="AS135" s="27" t="str">
        <f t="shared" si="45"/>
        <v>火</v>
      </c>
      <c r="AT135" s="26" t="str">
        <f t="shared" si="46"/>
        <v/>
      </c>
      <c r="AU135" s="26">
        <f t="shared" si="47"/>
        <v>1</v>
      </c>
      <c r="AV135" s="26">
        <f>COUNTIF($AU$2:AU135,0)</f>
        <v>75</v>
      </c>
    </row>
    <row r="136" spans="19:48" ht="18" customHeight="1" x14ac:dyDescent="0.7">
      <c r="S136" s="17">
        <f t="shared" si="39"/>
        <v>43596</v>
      </c>
      <c r="T136" s="25">
        <f t="shared" si="40"/>
        <v>43596</v>
      </c>
      <c r="U136" s="24" t="str">
        <f t="shared" si="41"/>
        <v>27</v>
      </c>
      <c r="V136" s="23">
        <f>IF(S136="","",IF(COUNTIF(祝日計算!$D$6:$H$12,祝日計算!U136)&gt;0,1,0))</f>
        <v>1</v>
      </c>
      <c r="AI136" s="17" t="str">
        <f t="shared" si="37"/>
        <v/>
      </c>
      <c r="AJ136" s="18" t="str">
        <f t="shared" si="38"/>
        <v/>
      </c>
      <c r="AL136" s="17" t="str">
        <f>IF(COUNTIF($AL$2:AL135,AI136)&gt;0,"",IF(AI136="","",AI136))</f>
        <v/>
      </c>
      <c r="AM136" s="18" t="str">
        <f t="shared" si="42"/>
        <v/>
      </c>
      <c r="AO136" s="27" t="str">
        <f t="shared" si="43"/>
        <v/>
      </c>
      <c r="AP136" s="26" t="str">
        <f t="shared" si="44"/>
        <v/>
      </c>
      <c r="AR136" s="27">
        <f t="shared" si="48"/>
        <v>43600</v>
      </c>
      <c r="AS136" s="27" t="str">
        <f t="shared" si="45"/>
        <v>水</v>
      </c>
      <c r="AT136" s="26" t="str">
        <f t="shared" si="46"/>
        <v/>
      </c>
      <c r="AU136" s="26">
        <f t="shared" si="47"/>
        <v>0</v>
      </c>
      <c r="AV136" s="26">
        <f>COUNTIF($AU$2:AU136,0)</f>
        <v>76</v>
      </c>
    </row>
    <row r="137" spans="19:48" ht="18" customHeight="1" x14ac:dyDescent="0.7">
      <c r="S137" s="17">
        <f t="shared" si="39"/>
        <v>43597</v>
      </c>
      <c r="T137" s="25">
        <f t="shared" si="40"/>
        <v>43597</v>
      </c>
      <c r="U137" s="24" t="str">
        <f t="shared" si="41"/>
        <v>21</v>
      </c>
      <c r="V137" s="23">
        <f>IF(S137="","",IF(COUNTIF(祝日計算!$D$6:$H$12,祝日計算!U137)&gt;0,1,0))</f>
        <v>1</v>
      </c>
      <c r="AI137" s="17" t="str">
        <f t="shared" si="37"/>
        <v/>
      </c>
      <c r="AJ137" s="18" t="str">
        <f t="shared" si="38"/>
        <v/>
      </c>
      <c r="AL137" s="17" t="str">
        <f>IF(COUNTIF($AL$2:AL136,AI137)&gt;0,"",IF(AI137="","",AI137))</f>
        <v/>
      </c>
      <c r="AM137" s="18" t="str">
        <f t="shared" si="42"/>
        <v/>
      </c>
      <c r="AO137" s="27" t="str">
        <f t="shared" si="43"/>
        <v/>
      </c>
      <c r="AP137" s="26" t="str">
        <f t="shared" si="44"/>
        <v/>
      </c>
      <c r="AR137" s="27">
        <f t="shared" si="48"/>
        <v>43601</v>
      </c>
      <c r="AS137" s="27" t="str">
        <f t="shared" si="45"/>
        <v>木</v>
      </c>
      <c r="AT137" s="26" t="str">
        <f t="shared" si="46"/>
        <v/>
      </c>
      <c r="AU137" s="26">
        <f t="shared" si="47"/>
        <v>0</v>
      </c>
      <c r="AV137" s="26">
        <f>COUNTIF($AU$2:AU137,0)</f>
        <v>77</v>
      </c>
    </row>
    <row r="138" spans="19:48" ht="18" customHeight="1" x14ac:dyDescent="0.7">
      <c r="S138" s="17">
        <f t="shared" si="39"/>
        <v>43598</v>
      </c>
      <c r="T138" s="25">
        <f t="shared" si="40"/>
        <v>43598</v>
      </c>
      <c r="U138" s="24" t="str">
        <f t="shared" si="41"/>
        <v>22</v>
      </c>
      <c r="V138" s="23">
        <f>IF(S138="","",IF(COUNTIF(祝日計算!$D$6:$H$12,祝日計算!U138)&gt;0,1,0))</f>
        <v>0</v>
      </c>
      <c r="AI138" s="17" t="str">
        <f t="shared" si="37"/>
        <v/>
      </c>
      <c r="AJ138" s="18" t="str">
        <f t="shared" si="38"/>
        <v/>
      </c>
      <c r="AL138" s="17" t="str">
        <f>IF(COUNTIF($AL$2:AL137,AI138)&gt;0,"",IF(AI138="","",AI138))</f>
        <v/>
      </c>
      <c r="AM138" s="18" t="str">
        <f t="shared" si="42"/>
        <v/>
      </c>
      <c r="AO138" s="27" t="str">
        <f t="shared" si="43"/>
        <v/>
      </c>
      <c r="AP138" s="26" t="str">
        <f t="shared" si="44"/>
        <v/>
      </c>
      <c r="AR138" s="27">
        <f t="shared" si="48"/>
        <v>43602</v>
      </c>
      <c r="AS138" s="27" t="str">
        <f t="shared" si="45"/>
        <v>金</v>
      </c>
      <c r="AT138" s="26" t="str">
        <f t="shared" si="46"/>
        <v/>
      </c>
      <c r="AU138" s="26">
        <f t="shared" si="47"/>
        <v>0</v>
      </c>
      <c r="AV138" s="26">
        <f>COUNTIF($AU$2:AU138,0)</f>
        <v>78</v>
      </c>
    </row>
    <row r="139" spans="19:48" ht="18" customHeight="1" x14ac:dyDescent="0.7">
      <c r="S139" s="17">
        <f t="shared" si="39"/>
        <v>43599</v>
      </c>
      <c r="T139" s="25">
        <f t="shared" si="40"/>
        <v>43599</v>
      </c>
      <c r="U139" s="24" t="str">
        <f t="shared" si="41"/>
        <v>23</v>
      </c>
      <c r="V139" s="23">
        <f>IF(S139="","",IF(COUNTIF(祝日計算!$D$6:$H$12,祝日計算!U139)&gt;0,1,0))</f>
        <v>1</v>
      </c>
      <c r="AI139" s="17" t="str">
        <f t="shared" si="37"/>
        <v/>
      </c>
      <c r="AJ139" s="18" t="str">
        <f t="shared" si="38"/>
        <v/>
      </c>
      <c r="AL139" s="17" t="str">
        <f>IF(COUNTIF($AL$2:AL138,AI139)&gt;0,"",IF(AI139="","",AI139))</f>
        <v/>
      </c>
      <c r="AM139" s="18" t="str">
        <f t="shared" si="42"/>
        <v/>
      </c>
      <c r="AO139" s="27" t="str">
        <f t="shared" si="43"/>
        <v/>
      </c>
      <c r="AP139" s="26" t="str">
        <f t="shared" si="44"/>
        <v/>
      </c>
      <c r="AR139" s="27">
        <f t="shared" si="48"/>
        <v>43603</v>
      </c>
      <c r="AS139" s="27" t="str">
        <f t="shared" si="45"/>
        <v>土</v>
      </c>
      <c r="AT139" s="26" t="str">
        <f t="shared" si="46"/>
        <v/>
      </c>
      <c r="AU139" s="26">
        <f t="shared" si="47"/>
        <v>1</v>
      </c>
      <c r="AV139" s="26">
        <f>COUNTIF($AU$2:AU139,0)</f>
        <v>78</v>
      </c>
    </row>
    <row r="140" spans="19:48" ht="18" customHeight="1" x14ac:dyDescent="0.7">
      <c r="S140" s="17">
        <f t="shared" si="39"/>
        <v>43600</v>
      </c>
      <c r="T140" s="25">
        <f t="shared" si="40"/>
        <v>43600</v>
      </c>
      <c r="U140" s="24" t="str">
        <f t="shared" si="41"/>
        <v>34</v>
      </c>
      <c r="V140" s="23">
        <f>IF(S140="","",IF(COUNTIF(祝日計算!$D$6:$H$12,祝日計算!U140)&gt;0,1,0))</f>
        <v>0</v>
      </c>
      <c r="AI140" s="17" t="str">
        <f t="shared" si="37"/>
        <v/>
      </c>
      <c r="AJ140" s="18" t="str">
        <f t="shared" si="38"/>
        <v/>
      </c>
      <c r="AL140" s="17" t="str">
        <f>IF(COUNTIF($AL$2:AL139,AI140)&gt;0,"",IF(AI140="","",AI140))</f>
        <v/>
      </c>
      <c r="AM140" s="18" t="str">
        <f t="shared" si="42"/>
        <v/>
      </c>
      <c r="AO140" s="27" t="str">
        <f t="shared" si="43"/>
        <v/>
      </c>
      <c r="AP140" s="26" t="str">
        <f t="shared" si="44"/>
        <v/>
      </c>
      <c r="AR140" s="27">
        <f t="shared" si="48"/>
        <v>43604</v>
      </c>
      <c r="AS140" s="27" t="str">
        <f t="shared" si="45"/>
        <v>日</v>
      </c>
      <c r="AT140" s="26" t="str">
        <f t="shared" si="46"/>
        <v/>
      </c>
      <c r="AU140" s="26">
        <f t="shared" si="47"/>
        <v>1</v>
      </c>
      <c r="AV140" s="26">
        <f>COUNTIF($AU$2:AU140,0)</f>
        <v>78</v>
      </c>
    </row>
    <row r="141" spans="19:48" ht="18" customHeight="1" x14ac:dyDescent="0.7">
      <c r="S141" s="17">
        <f t="shared" si="39"/>
        <v>43601</v>
      </c>
      <c r="T141" s="25">
        <f t="shared" si="40"/>
        <v>43601</v>
      </c>
      <c r="U141" s="24" t="str">
        <f t="shared" si="41"/>
        <v>35</v>
      </c>
      <c r="V141" s="23">
        <f>IF(S141="","",IF(COUNTIF(祝日計算!$D$6:$H$12,祝日計算!U141)&gt;0,1,0))</f>
        <v>0</v>
      </c>
      <c r="AI141" s="17" t="str">
        <f t="shared" si="37"/>
        <v/>
      </c>
      <c r="AJ141" s="18" t="str">
        <f t="shared" si="38"/>
        <v/>
      </c>
      <c r="AL141" s="17" t="str">
        <f>IF(COUNTIF($AL$2:AL140,AI141)&gt;0,"",IF(AI141="","",AI141))</f>
        <v/>
      </c>
      <c r="AM141" s="18" t="str">
        <f t="shared" si="42"/>
        <v/>
      </c>
      <c r="AO141" s="27" t="str">
        <f t="shared" si="43"/>
        <v/>
      </c>
      <c r="AP141" s="26" t="str">
        <f t="shared" si="44"/>
        <v/>
      </c>
      <c r="AR141" s="27">
        <f t="shared" si="48"/>
        <v>43605</v>
      </c>
      <c r="AS141" s="27" t="str">
        <f t="shared" si="45"/>
        <v>月</v>
      </c>
      <c r="AT141" s="26" t="str">
        <f t="shared" si="46"/>
        <v/>
      </c>
      <c r="AU141" s="26">
        <f t="shared" si="47"/>
        <v>0</v>
      </c>
      <c r="AV141" s="26">
        <f>COUNTIF($AU$2:AU141,0)</f>
        <v>79</v>
      </c>
    </row>
    <row r="142" spans="19:48" ht="18" customHeight="1" x14ac:dyDescent="0.7">
      <c r="S142" s="17">
        <f t="shared" si="39"/>
        <v>43602</v>
      </c>
      <c r="T142" s="25">
        <f t="shared" si="40"/>
        <v>43602</v>
      </c>
      <c r="U142" s="24" t="str">
        <f t="shared" si="41"/>
        <v>36</v>
      </c>
      <c r="V142" s="23">
        <f>IF(S142="","",IF(COUNTIF(祝日計算!$D$6:$H$12,祝日計算!U142)&gt;0,1,0))</f>
        <v>0</v>
      </c>
      <c r="AI142" s="17" t="str">
        <f t="shared" si="37"/>
        <v/>
      </c>
      <c r="AJ142" s="18" t="str">
        <f t="shared" si="38"/>
        <v/>
      </c>
      <c r="AL142" s="17" t="str">
        <f>IF(COUNTIF($AL$2:AL141,AI142)&gt;0,"",IF(AI142="","",AI142))</f>
        <v/>
      </c>
      <c r="AM142" s="18" t="str">
        <f t="shared" si="42"/>
        <v/>
      </c>
      <c r="AO142" s="27" t="str">
        <f t="shared" si="43"/>
        <v/>
      </c>
      <c r="AP142" s="26" t="str">
        <f t="shared" si="44"/>
        <v/>
      </c>
      <c r="AR142" s="27">
        <f t="shared" si="48"/>
        <v>43606</v>
      </c>
      <c r="AS142" s="27" t="str">
        <f t="shared" si="45"/>
        <v>火</v>
      </c>
      <c r="AT142" s="26" t="str">
        <f t="shared" si="46"/>
        <v/>
      </c>
      <c r="AU142" s="26">
        <f t="shared" si="47"/>
        <v>0</v>
      </c>
      <c r="AV142" s="26">
        <f>COUNTIF($AU$2:AU142,0)</f>
        <v>80</v>
      </c>
    </row>
    <row r="143" spans="19:48" ht="18" customHeight="1" x14ac:dyDescent="0.7">
      <c r="S143" s="17">
        <f t="shared" si="39"/>
        <v>43603</v>
      </c>
      <c r="T143" s="25">
        <f t="shared" si="40"/>
        <v>43603</v>
      </c>
      <c r="U143" s="24" t="str">
        <f t="shared" si="41"/>
        <v>37</v>
      </c>
      <c r="V143" s="23">
        <f>IF(S143="","",IF(COUNTIF(祝日計算!$D$6:$H$12,祝日計算!U143)&gt;0,1,0))</f>
        <v>1</v>
      </c>
      <c r="AI143" s="17" t="str">
        <f t="shared" si="37"/>
        <v/>
      </c>
      <c r="AJ143" s="18" t="str">
        <f t="shared" si="38"/>
        <v/>
      </c>
      <c r="AL143" s="17" t="str">
        <f>IF(COUNTIF($AL$2:AL142,AI143)&gt;0,"",IF(AI143="","",AI143))</f>
        <v/>
      </c>
      <c r="AM143" s="18" t="str">
        <f t="shared" si="42"/>
        <v/>
      </c>
      <c r="AO143" s="27" t="str">
        <f t="shared" si="43"/>
        <v/>
      </c>
      <c r="AP143" s="26" t="str">
        <f t="shared" si="44"/>
        <v/>
      </c>
      <c r="AR143" s="27">
        <f t="shared" si="48"/>
        <v>43607</v>
      </c>
      <c r="AS143" s="27" t="str">
        <f t="shared" si="45"/>
        <v>水</v>
      </c>
      <c r="AT143" s="26" t="str">
        <f t="shared" si="46"/>
        <v/>
      </c>
      <c r="AU143" s="26">
        <f t="shared" si="47"/>
        <v>0</v>
      </c>
      <c r="AV143" s="26">
        <f>COUNTIF($AU$2:AU143,0)</f>
        <v>81</v>
      </c>
    </row>
    <row r="144" spans="19:48" ht="18" customHeight="1" x14ac:dyDescent="0.7">
      <c r="S144" s="17">
        <f t="shared" si="39"/>
        <v>43604</v>
      </c>
      <c r="T144" s="25">
        <f t="shared" si="40"/>
        <v>43604</v>
      </c>
      <c r="U144" s="24" t="str">
        <f t="shared" si="41"/>
        <v>31</v>
      </c>
      <c r="V144" s="23">
        <f>IF(S144="","",IF(COUNTIF(祝日計算!$D$6:$H$12,祝日計算!U144)&gt;0,1,0))</f>
        <v>1</v>
      </c>
      <c r="AI144" s="17" t="str">
        <f t="shared" ref="AI144:AI165" si="49">IF(L34="","",L34)</f>
        <v/>
      </c>
      <c r="AJ144" s="18" t="str">
        <f t="shared" ref="AJ144:AJ165" si="50">IF(L34="","",N34)</f>
        <v/>
      </c>
      <c r="AL144" s="17" t="str">
        <f>IF(COUNTIF($AL$2:AL143,AI144)&gt;0,"",IF(AI144="","",AI144))</f>
        <v/>
      </c>
      <c r="AM144" s="18" t="str">
        <f t="shared" si="42"/>
        <v/>
      </c>
      <c r="AO144" s="27" t="str">
        <f t="shared" si="43"/>
        <v/>
      </c>
      <c r="AP144" s="26" t="str">
        <f t="shared" si="44"/>
        <v/>
      </c>
      <c r="AR144" s="27">
        <f t="shared" si="48"/>
        <v>43608</v>
      </c>
      <c r="AS144" s="27" t="str">
        <f t="shared" si="45"/>
        <v>木</v>
      </c>
      <c r="AT144" s="26" t="str">
        <f t="shared" si="46"/>
        <v/>
      </c>
      <c r="AU144" s="26">
        <f t="shared" si="47"/>
        <v>0</v>
      </c>
      <c r="AV144" s="26">
        <f>COUNTIF($AU$2:AU144,0)</f>
        <v>82</v>
      </c>
    </row>
    <row r="145" spans="19:48" ht="18" customHeight="1" x14ac:dyDescent="0.7">
      <c r="S145" s="17">
        <f t="shared" si="39"/>
        <v>43605</v>
      </c>
      <c r="T145" s="25">
        <f t="shared" si="40"/>
        <v>43605</v>
      </c>
      <c r="U145" s="24" t="str">
        <f t="shared" si="41"/>
        <v>32</v>
      </c>
      <c r="V145" s="23">
        <f>IF(S145="","",IF(COUNTIF(祝日計算!$D$6:$H$12,祝日計算!U145)&gt;0,1,0))</f>
        <v>0</v>
      </c>
      <c r="AI145" s="17" t="str">
        <f t="shared" si="49"/>
        <v/>
      </c>
      <c r="AJ145" s="18" t="str">
        <f t="shared" si="50"/>
        <v/>
      </c>
      <c r="AL145" s="17" t="str">
        <f>IF(COUNTIF($AL$2:AL144,AI145)&gt;0,"",IF(AI145="","",AI145))</f>
        <v/>
      </c>
      <c r="AM145" s="18" t="str">
        <f t="shared" si="42"/>
        <v/>
      </c>
      <c r="AO145" s="27" t="str">
        <f t="shared" si="43"/>
        <v/>
      </c>
      <c r="AP145" s="26" t="str">
        <f t="shared" si="44"/>
        <v/>
      </c>
      <c r="AR145" s="27">
        <f t="shared" si="48"/>
        <v>43609</v>
      </c>
      <c r="AS145" s="27" t="str">
        <f t="shared" si="45"/>
        <v>金</v>
      </c>
      <c r="AT145" s="26" t="str">
        <f t="shared" si="46"/>
        <v/>
      </c>
      <c r="AU145" s="26">
        <f t="shared" si="47"/>
        <v>0</v>
      </c>
      <c r="AV145" s="26">
        <f>COUNTIF($AU$2:AU145,0)</f>
        <v>83</v>
      </c>
    </row>
    <row r="146" spans="19:48" ht="18" customHeight="1" x14ac:dyDescent="0.7">
      <c r="S146" s="17">
        <f t="shared" si="39"/>
        <v>43606</v>
      </c>
      <c r="T146" s="25">
        <f t="shared" si="40"/>
        <v>43606</v>
      </c>
      <c r="U146" s="24" t="str">
        <f t="shared" si="41"/>
        <v>33</v>
      </c>
      <c r="V146" s="23">
        <f>IF(S146="","",IF(COUNTIF(祝日計算!$D$6:$H$12,祝日計算!U146)&gt;0,1,0))</f>
        <v>0</v>
      </c>
      <c r="AI146" s="17" t="str">
        <f t="shared" si="49"/>
        <v/>
      </c>
      <c r="AJ146" s="18" t="str">
        <f t="shared" si="50"/>
        <v/>
      </c>
      <c r="AL146" s="17" t="str">
        <f>IF(COUNTIF($AL$2:AL145,AI146)&gt;0,"",IF(AI146="","",AI146))</f>
        <v/>
      </c>
      <c r="AM146" s="18" t="str">
        <f t="shared" si="42"/>
        <v/>
      </c>
      <c r="AO146" s="27" t="str">
        <f t="shared" si="43"/>
        <v/>
      </c>
      <c r="AP146" s="26" t="str">
        <f t="shared" si="44"/>
        <v/>
      </c>
      <c r="AR146" s="27">
        <f t="shared" si="48"/>
        <v>43610</v>
      </c>
      <c r="AS146" s="27" t="str">
        <f t="shared" si="45"/>
        <v>土</v>
      </c>
      <c r="AT146" s="26" t="str">
        <f t="shared" si="46"/>
        <v/>
      </c>
      <c r="AU146" s="26">
        <f t="shared" si="47"/>
        <v>1</v>
      </c>
      <c r="AV146" s="26">
        <f>COUNTIF($AU$2:AU146,0)</f>
        <v>83</v>
      </c>
    </row>
    <row r="147" spans="19:48" ht="18" customHeight="1" x14ac:dyDescent="0.7">
      <c r="S147" s="17">
        <f t="shared" si="39"/>
        <v>43607</v>
      </c>
      <c r="T147" s="25">
        <f t="shared" si="40"/>
        <v>43607</v>
      </c>
      <c r="U147" s="24" t="str">
        <f t="shared" si="41"/>
        <v>44</v>
      </c>
      <c r="V147" s="23">
        <f>IF(S147="","",IF(COUNTIF(祝日計算!$D$6:$H$12,祝日計算!U147)&gt;0,1,0))</f>
        <v>0</v>
      </c>
      <c r="AI147" s="17" t="str">
        <f t="shared" si="49"/>
        <v/>
      </c>
      <c r="AJ147" s="18" t="str">
        <f t="shared" si="50"/>
        <v/>
      </c>
      <c r="AL147" s="17" t="str">
        <f>IF(COUNTIF($AL$2:AL146,AI147)&gt;0,"",IF(AI147="","",AI147))</f>
        <v/>
      </c>
      <c r="AM147" s="18" t="str">
        <f t="shared" si="42"/>
        <v/>
      </c>
      <c r="AO147" s="27" t="str">
        <f t="shared" si="43"/>
        <v/>
      </c>
      <c r="AP147" s="26" t="str">
        <f t="shared" si="44"/>
        <v/>
      </c>
      <c r="AR147" s="27">
        <f t="shared" si="48"/>
        <v>43611</v>
      </c>
      <c r="AS147" s="27" t="str">
        <f t="shared" si="45"/>
        <v>日</v>
      </c>
      <c r="AT147" s="26" t="str">
        <f t="shared" si="46"/>
        <v/>
      </c>
      <c r="AU147" s="26">
        <f t="shared" si="47"/>
        <v>1</v>
      </c>
      <c r="AV147" s="26">
        <f>COUNTIF($AU$2:AU147,0)</f>
        <v>83</v>
      </c>
    </row>
    <row r="148" spans="19:48" ht="18" customHeight="1" x14ac:dyDescent="0.7">
      <c r="S148" s="17">
        <f t="shared" si="39"/>
        <v>43608</v>
      </c>
      <c r="T148" s="25">
        <f t="shared" si="40"/>
        <v>43608</v>
      </c>
      <c r="U148" s="24" t="str">
        <f t="shared" si="41"/>
        <v>45</v>
      </c>
      <c r="V148" s="23">
        <f>IF(S148="","",IF(COUNTIF(祝日計算!$D$6:$H$12,祝日計算!U148)&gt;0,1,0))</f>
        <v>0</v>
      </c>
      <c r="AI148" s="17">
        <f t="shared" si="49"/>
        <v>44197</v>
      </c>
      <c r="AJ148" s="18" t="str">
        <f t="shared" si="50"/>
        <v>元日</v>
      </c>
      <c r="AL148" s="17">
        <f>IF(COUNTIF($AL$2:AL147,AI148)&gt;0,"",IF(AI148="","",AI148))</f>
        <v>44197</v>
      </c>
      <c r="AM148" s="18" t="str">
        <f t="shared" si="42"/>
        <v>元日</v>
      </c>
      <c r="AO148" s="27" t="str">
        <f t="shared" si="43"/>
        <v/>
      </c>
      <c r="AP148" s="26" t="str">
        <f t="shared" si="44"/>
        <v/>
      </c>
      <c r="AR148" s="27">
        <f t="shared" si="48"/>
        <v>43612</v>
      </c>
      <c r="AS148" s="27" t="str">
        <f t="shared" si="45"/>
        <v>月</v>
      </c>
      <c r="AT148" s="26" t="str">
        <f t="shared" si="46"/>
        <v/>
      </c>
      <c r="AU148" s="26">
        <f t="shared" si="47"/>
        <v>0</v>
      </c>
      <c r="AV148" s="26">
        <f>COUNTIF($AU$2:AU148,0)</f>
        <v>84</v>
      </c>
    </row>
    <row r="149" spans="19:48" ht="18" customHeight="1" x14ac:dyDescent="0.7">
      <c r="S149" s="17">
        <f t="shared" si="39"/>
        <v>43609</v>
      </c>
      <c r="T149" s="25">
        <f t="shared" si="40"/>
        <v>43609</v>
      </c>
      <c r="U149" s="24" t="str">
        <f t="shared" si="41"/>
        <v>46</v>
      </c>
      <c r="V149" s="23">
        <f>IF(S149="","",IF(COUNTIF(祝日計算!$D$6:$H$12,祝日計算!U149)&gt;0,1,0))</f>
        <v>0</v>
      </c>
      <c r="AI149" s="17">
        <f t="shared" si="49"/>
        <v>44207</v>
      </c>
      <c r="AJ149" s="18" t="str">
        <f t="shared" si="50"/>
        <v>成人の日</v>
      </c>
      <c r="AL149" s="17">
        <f>IF(COUNTIF($AL$2:AL148,AI149)&gt;0,"",IF(AI149="","",AI149))</f>
        <v>44207</v>
      </c>
      <c r="AM149" s="18" t="str">
        <f t="shared" si="42"/>
        <v>成人の日</v>
      </c>
      <c r="AO149" s="27" t="str">
        <f t="shared" si="43"/>
        <v/>
      </c>
      <c r="AP149" s="26" t="str">
        <f t="shared" si="44"/>
        <v/>
      </c>
      <c r="AR149" s="27">
        <f t="shared" si="48"/>
        <v>43613</v>
      </c>
      <c r="AS149" s="27" t="str">
        <f t="shared" si="45"/>
        <v>火</v>
      </c>
      <c r="AT149" s="26" t="str">
        <f t="shared" si="46"/>
        <v/>
      </c>
      <c r="AU149" s="26">
        <f t="shared" si="47"/>
        <v>1</v>
      </c>
      <c r="AV149" s="26">
        <f>COUNTIF($AU$2:AU149,0)</f>
        <v>84</v>
      </c>
    </row>
    <row r="150" spans="19:48" ht="18" customHeight="1" x14ac:dyDescent="0.7">
      <c r="S150" s="17">
        <f t="shared" si="39"/>
        <v>43610</v>
      </c>
      <c r="T150" s="25">
        <f t="shared" si="40"/>
        <v>43610</v>
      </c>
      <c r="U150" s="24" t="str">
        <f t="shared" si="41"/>
        <v>47</v>
      </c>
      <c r="V150" s="23">
        <f>IF(S150="","",IF(COUNTIF(祝日計算!$D$6:$H$12,祝日計算!U150)&gt;0,1,0))</f>
        <v>1</v>
      </c>
      <c r="AI150" s="17">
        <f t="shared" si="49"/>
        <v>44238</v>
      </c>
      <c r="AJ150" s="18" t="str">
        <f t="shared" si="50"/>
        <v>建国記念の日</v>
      </c>
      <c r="AL150" s="17">
        <f>IF(COUNTIF($AL$2:AL149,AI150)&gt;0,"",IF(AI150="","",AI150))</f>
        <v>44238</v>
      </c>
      <c r="AM150" s="18" t="str">
        <f t="shared" si="42"/>
        <v>建国記念の日</v>
      </c>
      <c r="AO150" s="27" t="str">
        <f t="shared" si="43"/>
        <v/>
      </c>
      <c r="AP150" s="26" t="str">
        <f t="shared" si="44"/>
        <v/>
      </c>
      <c r="AR150" s="27">
        <f t="shared" si="48"/>
        <v>43614</v>
      </c>
      <c r="AS150" s="27" t="str">
        <f t="shared" si="45"/>
        <v>水</v>
      </c>
      <c r="AT150" s="26" t="str">
        <f t="shared" si="46"/>
        <v/>
      </c>
      <c r="AU150" s="26">
        <f t="shared" si="47"/>
        <v>0</v>
      </c>
      <c r="AV150" s="26">
        <f>COUNTIF($AU$2:AU150,0)</f>
        <v>85</v>
      </c>
    </row>
    <row r="151" spans="19:48" ht="18" customHeight="1" x14ac:dyDescent="0.7">
      <c r="S151" s="17">
        <f t="shared" si="39"/>
        <v>43611</v>
      </c>
      <c r="T151" s="25">
        <f t="shared" si="40"/>
        <v>43611</v>
      </c>
      <c r="U151" s="24" t="str">
        <f t="shared" si="41"/>
        <v>41</v>
      </c>
      <c r="V151" s="23">
        <f>IF(S151="","",IF(COUNTIF(祝日計算!$D$6:$H$12,祝日計算!U151)&gt;0,1,0))</f>
        <v>1</v>
      </c>
      <c r="AI151" s="17">
        <f t="shared" si="49"/>
        <v>44250</v>
      </c>
      <c r="AJ151" s="18" t="str">
        <f t="shared" si="50"/>
        <v>天皇誕生日</v>
      </c>
      <c r="AL151" s="17">
        <f>IF(COUNTIF($AL$2:AL150,AI151)&gt;0,"",IF(AI151="","",AI151))</f>
        <v>44250</v>
      </c>
      <c r="AM151" s="18" t="str">
        <f t="shared" si="42"/>
        <v>天皇誕生日</v>
      </c>
      <c r="AO151" s="27" t="str">
        <f t="shared" si="43"/>
        <v/>
      </c>
      <c r="AP151" s="26" t="str">
        <f t="shared" si="44"/>
        <v/>
      </c>
      <c r="AR151" s="27">
        <f t="shared" si="48"/>
        <v>43615</v>
      </c>
      <c r="AS151" s="27" t="str">
        <f t="shared" si="45"/>
        <v>木</v>
      </c>
      <c r="AT151" s="26" t="str">
        <f t="shared" si="46"/>
        <v/>
      </c>
      <c r="AU151" s="26">
        <f t="shared" si="47"/>
        <v>0</v>
      </c>
      <c r="AV151" s="26">
        <f>COUNTIF($AU$2:AU151,0)</f>
        <v>86</v>
      </c>
    </row>
    <row r="152" spans="19:48" ht="18" customHeight="1" x14ac:dyDescent="0.7">
      <c r="S152" s="17">
        <f t="shared" si="39"/>
        <v>43612</v>
      </c>
      <c r="T152" s="25">
        <f t="shared" si="40"/>
        <v>43612</v>
      </c>
      <c r="U152" s="24" t="str">
        <f t="shared" si="41"/>
        <v>42</v>
      </c>
      <c r="V152" s="23">
        <f>IF(S152="","",IF(COUNTIF(祝日計算!$D$6:$H$12,祝日計算!U152)&gt;0,1,0))</f>
        <v>0</v>
      </c>
      <c r="AI152" s="17">
        <f t="shared" si="49"/>
        <v>44275</v>
      </c>
      <c r="AJ152" s="18" t="str">
        <f t="shared" si="50"/>
        <v>春分の日</v>
      </c>
      <c r="AL152" s="17">
        <f>IF(COUNTIF($AL$2:AL151,AI152)&gt;0,"",IF(AI152="","",AI152))</f>
        <v>44275</v>
      </c>
      <c r="AM152" s="18" t="str">
        <f t="shared" si="42"/>
        <v>春分の日</v>
      </c>
      <c r="AO152" s="27" t="str">
        <f t="shared" si="43"/>
        <v/>
      </c>
      <c r="AP152" s="26" t="str">
        <f t="shared" si="44"/>
        <v/>
      </c>
      <c r="AR152" s="27">
        <f t="shared" si="48"/>
        <v>43616</v>
      </c>
      <c r="AS152" s="27" t="str">
        <f t="shared" si="45"/>
        <v>金</v>
      </c>
      <c r="AT152" s="26" t="str">
        <f t="shared" si="46"/>
        <v/>
      </c>
      <c r="AU152" s="26">
        <f t="shared" si="47"/>
        <v>0</v>
      </c>
      <c r="AV152" s="26">
        <f>COUNTIF($AU$2:AU152,0)</f>
        <v>87</v>
      </c>
    </row>
    <row r="153" spans="19:48" ht="18" customHeight="1" x14ac:dyDescent="0.7">
      <c r="S153" s="17">
        <f t="shared" si="39"/>
        <v>43613</v>
      </c>
      <c r="T153" s="25">
        <f t="shared" si="40"/>
        <v>43613</v>
      </c>
      <c r="U153" s="24" t="str">
        <f t="shared" si="41"/>
        <v>43</v>
      </c>
      <c r="V153" s="23">
        <f>IF(S153="","",IF(COUNTIF(祝日計算!$D$6:$H$12,祝日計算!U153)&gt;0,1,0))</f>
        <v>1</v>
      </c>
      <c r="AI153" s="17">
        <f t="shared" si="49"/>
        <v>44315</v>
      </c>
      <c r="AJ153" s="18" t="str">
        <f t="shared" si="50"/>
        <v>昭和の日</v>
      </c>
      <c r="AL153" s="17">
        <f>IF(COUNTIF($AL$2:AL152,AI153)&gt;0,"",IF(AI153="","",AI153))</f>
        <v>44315</v>
      </c>
      <c r="AM153" s="18" t="str">
        <f t="shared" si="42"/>
        <v>昭和の日</v>
      </c>
      <c r="AO153" s="27" t="str">
        <f t="shared" si="43"/>
        <v/>
      </c>
      <c r="AP153" s="26" t="str">
        <f t="shared" si="44"/>
        <v/>
      </c>
      <c r="AR153" s="27">
        <f t="shared" si="48"/>
        <v>43617</v>
      </c>
      <c r="AS153" s="27" t="str">
        <f t="shared" si="45"/>
        <v>土</v>
      </c>
      <c r="AT153" s="26" t="str">
        <f t="shared" si="46"/>
        <v/>
      </c>
      <c r="AU153" s="26">
        <f t="shared" si="47"/>
        <v>1</v>
      </c>
      <c r="AV153" s="26">
        <f>COUNTIF($AU$2:AU153,0)</f>
        <v>87</v>
      </c>
    </row>
    <row r="154" spans="19:48" ht="18" customHeight="1" x14ac:dyDescent="0.7">
      <c r="S154" s="17">
        <f t="shared" si="39"/>
        <v>43614</v>
      </c>
      <c r="T154" s="25">
        <f t="shared" si="40"/>
        <v>43614</v>
      </c>
      <c r="U154" s="24" t="str">
        <f t="shared" si="41"/>
        <v>54</v>
      </c>
      <c r="V154" s="23">
        <f>IF(S154="","",IF(COUNTIF(祝日計算!$D$6:$H$12,祝日計算!U154)&gt;0,1,0))</f>
        <v>0</v>
      </c>
      <c r="AI154" s="17">
        <f t="shared" si="49"/>
        <v>44319</v>
      </c>
      <c r="AJ154" s="18" t="str">
        <f t="shared" si="50"/>
        <v>憲法記念日</v>
      </c>
      <c r="AL154" s="17">
        <f>IF(COUNTIF($AL$2:AL153,AI154)&gt;0,"",IF(AI154="","",AI154))</f>
        <v>44319</v>
      </c>
      <c r="AM154" s="18" t="str">
        <f t="shared" si="42"/>
        <v>憲法記念日</v>
      </c>
      <c r="AO154" s="27" t="str">
        <f t="shared" si="43"/>
        <v/>
      </c>
      <c r="AP154" s="26" t="str">
        <f t="shared" si="44"/>
        <v/>
      </c>
      <c r="AR154" s="27">
        <f t="shared" si="48"/>
        <v>43618</v>
      </c>
      <c r="AS154" s="27" t="str">
        <f t="shared" si="45"/>
        <v>日</v>
      </c>
      <c r="AT154" s="26" t="str">
        <f t="shared" si="46"/>
        <v/>
      </c>
      <c r="AU154" s="26">
        <f t="shared" si="47"/>
        <v>1</v>
      </c>
      <c r="AV154" s="26">
        <f>COUNTIF($AU$2:AU154,0)</f>
        <v>87</v>
      </c>
    </row>
    <row r="155" spans="19:48" ht="18" customHeight="1" x14ac:dyDescent="0.7">
      <c r="S155" s="17">
        <f t="shared" si="39"/>
        <v>43615</v>
      </c>
      <c r="T155" s="25">
        <f t="shared" si="40"/>
        <v>43615</v>
      </c>
      <c r="U155" s="24" t="str">
        <f t="shared" si="41"/>
        <v>55</v>
      </c>
      <c r="V155" s="23">
        <f>IF(S155="","",IF(COUNTIF(祝日計算!$D$6:$H$12,祝日計算!U155)&gt;0,1,0))</f>
        <v>0</v>
      </c>
      <c r="AI155" s="17">
        <f t="shared" si="49"/>
        <v>44320</v>
      </c>
      <c r="AJ155" s="18" t="str">
        <f t="shared" si="50"/>
        <v>みどりの日</v>
      </c>
      <c r="AL155" s="17">
        <f>IF(COUNTIF($AL$2:AL154,AI155)&gt;0,"",IF(AI155="","",AI155))</f>
        <v>44320</v>
      </c>
      <c r="AM155" s="18" t="str">
        <f t="shared" si="42"/>
        <v>みどりの日</v>
      </c>
      <c r="AO155" s="27" t="str">
        <f t="shared" si="43"/>
        <v/>
      </c>
      <c r="AP155" s="26" t="str">
        <f t="shared" si="44"/>
        <v/>
      </c>
      <c r="AR155" s="27">
        <f t="shared" si="48"/>
        <v>43619</v>
      </c>
      <c r="AS155" s="27" t="str">
        <f t="shared" si="45"/>
        <v>月</v>
      </c>
      <c r="AT155" s="26" t="str">
        <f t="shared" si="46"/>
        <v/>
      </c>
      <c r="AU155" s="26">
        <f t="shared" si="47"/>
        <v>0</v>
      </c>
      <c r="AV155" s="26">
        <f>COUNTIF($AU$2:AU155,0)</f>
        <v>88</v>
      </c>
    </row>
    <row r="156" spans="19:48" ht="18" customHeight="1" x14ac:dyDescent="0.7">
      <c r="S156" s="17">
        <f t="shared" si="39"/>
        <v>43616</v>
      </c>
      <c r="T156" s="25">
        <f t="shared" si="40"/>
        <v>43616</v>
      </c>
      <c r="U156" s="24" t="str">
        <f t="shared" si="41"/>
        <v>56</v>
      </c>
      <c r="V156" s="23">
        <f>IF(S156="","",IF(COUNTIF(祝日計算!$D$6:$H$12,祝日計算!U156)&gt;0,1,0))</f>
        <v>0</v>
      </c>
      <c r="AI156" s="17">
        <f t="shared" si="49"/>
        <v>44321</v>
      </c>
      <c r="AJ156" s="18" t="str">
        <f t="shared" si="50"/>
        <v>こどもの日</v>
      </c>
      <c r="AL156" s="17">
        <f>IF(COUNTIF($AL$2:AL155,AI156)&gt;0,"",IF(AI156="","",AI156))</f>
        <v>44321</v>
      </c>
      <c r="AM156" s="18" t="str">
        <f t="shared" si="42"/>
        <v>こどもの日</v>
      </c>
      <c r="AO156" s="27" t="str">
        <f t="shared" si="43"/>
        <v/>
      </c>
      <c r="AP156" s="26" t="str">
        <f t="shared" si="44"/>
        <v/>
      </c>
      <c r="AR156" s="27">
        <f t="shared" si="48"/>
        <v>43620</v>
      </c>
      <c r="AS156" s="27" t="str">
        <f t="shared" si="45"/>
        <v>火</v>
      </c>
      <c r="AT156" s="26" t="str">
        <f t="shared" si="46"/>
        <v/>
      </c>
      <c r="AU156" s="26">
        <f t="shared" si="47"/>
        <v>0</v>
      </c>
      <c r="AV156" s="26">
        <f>COUNTIF($AU$2:AU156,0)</f>
        <v>89</v>
      </c>
    </row>
    <row r="157" spans="19:48" ht="18" customHeight="1" x14ac:dyDescent="0.7">
      <c r="S157" s="17">
        <f>DATE(設定!$G$2-1,6,1)</f>
        <v>43617</v>
      </c>
      <c r="T157" s="25">
        <f t="shared" si="40"/>
        <v>43617</v>
      </c>
      <c r="U157" s="24" t="str">
        <f t="shared" si="41"/>
        <v>17</v>
      </c>
      <c r="V157" s="23">
        <f>IF(S157="","",IF(COUNTIF(祝日計算!$D$6:$H$12,祝日計算!U157)&gt;0,1,0))</f>
        <v>1</v>
      </c>
      <c r="AI157" s="17">
        <f t="shared" si="49"/>
        <v>44396</v>
      </c>
      <c r="AJ157" s="18" t="str">
        <f t="shared" si="50"/>
        <v>海の日</v>
      </c>
      <c r="AL157" s="17">
        <f>IF(COUNTIF($AL$2:AL156,AI157)&gt;0,"",IF(AI157="","",AI157))</f>
        <v>44396</v>
      </c>
      <c r="AM157" s="18" t="str">
        <f t="shared" si="42"/>
        <v>海の日</v>
      </c>
      <c r="AO157" s="27" t="str">
        <f t="shared" si="43"/>
        <v/>
      </c>
      <c r="AP157" s="26" t="str">
        <f t="shared" si="44"/>
        <v/>
      </c>
      <c r="AR157" s="27">
        <f t="shared" si="48"/>
        <v>43621</v>
      </c>
      <c r="AS157" s="27" t="str">
        <f t="shared" si="45"/>
        <v>水</v>
      </c>
      <c r="AT157" s="26" t="str">
        <f t="shared" si="46"/>
        <v/>
      </c>
      <c r="AU157" s="26">
        <f t="shared" si="47"/>
        <v>0</v>
      </c>
      <c r="AV157" s="26">
        <f>COUNTIF($AU$2:AU157,0)</f>
        <v>90</v>
      </c>
    </row>
    <row r="158" spans="19:48" ht="18" customHeight="1" x14ac:dyDescent="0.7">
      <c r="S158" s="17">
        <f t="shared" ref="S158:S187" si="51">IF(S157="","",IF(MONTH(S157)&lt;&gt;MONTH(S157+1),"",S157+1))</f>
        <v>43618</v>
      </c>
      <c r="T158" s="25">
        <f t="shared" si="40"/>
        <v>43618</v>
      </c>
      <c r="U158" s="24" t="str">
        <f t="shared" si="41"/>
        <v>11</v>
      </c>
      <c r="V158" s="23">
        <f>IF(S158="","",IF(COUNTIF(祝日計算!$D$6:$H$12,祝日計算!U158)&gt;0,1,0))</f>
        <v>1</v>
      </c>
      <c r="AI158" s="17">
        <f t="shared" si="49"/>
        <v>44419</v>
      </c>
      <c r="AJ158" s="18" t="str">
        <f t="shared" si="50"/>
        <v>山の日</v>
      </c>
      <c r="AL158" s="17">
        <f>IF(COUNTIF($AL$2:AL157,AI158)&gt;0,"",IF(AI158="","",AI158))</f>
        <v>44419</v>
      </c>
      <c r="AM158" s="18" t="str">
        <f t="shared" si="42"/>
        <v>山の日</v>
      </c>
      <c r="AO158" s="27" t="str">
        <f t="shared" si="43"/>
        <v/>
      </c>
      <c r="AP158" s="26" t="str">
        <f t="shared" si="44"/>
        <v/>
      </c>
      <c r="AR158" s="27">
        <f t="shared" si="48"/>
        <v>43622</v>
      </c>
      <c r="AS158" s="27" t="str">
        <f t="shared" si="45"/>
        <v>木</v>
      </c>
      <c r="AT158" s="26" t="str">
        <f t="shared" si="46"/>
        <v/>
      </c>
      <c r="AU158" s="26">
        <f t="shared" si="47"/>
        <v>0</v>
      </c>
      <c r="AV158" s="26">
        <f>COUNTIF($AU$2:AU158,0)</f>
        <v>91</v>
      </c>
    </row>
    <row r="159" spans="19:48" ht="18" customHeight="1" x14ac:dyDescent="0.7">
      <c r="S159" s="17">
        <f t="shared" si="51"/>
        <v>43619</v>
      </c>
      <c r="T159" s="25">
        <f t="shared" si="40"/>
        <v>43619</v>
      </c>
      <c r="U159" s="24" t="str">
        <f t="shared" si="41"/>
        <v>12</v>
      </c>
      <c r="V159" s="23">
        <f>IF(S159="","",IF(COUNTIF(祝日計算!$D$6:$H$12,祝日計算!U159)&gt;0,1,0))</f>
        <v>0</v>
      </c>
      <c r="AI159" s="17">
        <f t="shared" si="49"/>
        <v>44459</v>
      </c>
      <c r="AJ159" s="18" t="str">
        <f t="shared" si="50"/>
        <v>敬老の日</v>
      </c>
      <c r="AL159" s="17">
        <f>IF(COUNTIF($AL$2:AL158,AI159)&gt;0,"",IF(AI159="","",AI159))</f>
        <v>44459</v>
      </c>
      <c r="AM159" s="18" t="str">
        <f t="shared" si="42"/>
        <v>敬老の日</v>
      </c>
      <c r="AO159" s="27" t="str">
        <f t="shared" si="43"/>
        <v/>
      </c>
      <c r="AP159" s="26" t="str">
        <f t="shared" si="44"/>
        <v/>
      </c>
      <c r="AR159" s="27">
        <f t="shared" si="48"/>
        <v>43623</v>
      </c>
      <c r="AS159" s="27" t="str">
        <f t="shared" si="45"/>
        <v>金</v>
      </c>
      <c r="AT159" s="26" t="str">
        <f t="shared" si="46"/>
        <v/>
      </c>
      <c r="AU159" s="26">
        <f t="shared" si="47"/>
        <v>0</v>
      </c>
      <c r="AV159" s="26">
        <f>COUNTIF($AU$2:AU159,0)</f>
        <v>92</v>
      </c>
    </row>
    <row r="160" spans="19:48" ht="18" customHeight="1" x14ac:dyDescent="0.7">
      <c r="S160" s="17">
        <f t="shared" si="51"/>
        <v>43620</v>
      </c>
      <c r="T160" s="25">
        <f t="shared" si="40"/>
        <v>43620</v>
      </c>
      <c r="U160" s="24" t="str">
        <f t="shared" si="41"/>
        <v>13</v>
      </c>
      <c r="V160" s="23">
        <f>IF(S160="","",IF(COUNTIF(祝日計算!$D$6:$H$12,祝日計算!U160)&gt;0,1,0))</f>
        <v>0</v>
      </c>
      <c r="AI160" s="17" t="str">
        <f t="shared" si="49"/>
        <v/>
      </c>
      <c r="AJ160" s="18" t="str">
        <f t="shared" si="50"/>
        <v/>
      </c>
      <c r="AL160" s="17" t="str">
        <f>IF(COUNTIF($AL$2:AL159,AI160)&gt;0,"",IF(AI160="","",AI160))</f>
        <v/>
      </c>
      <c r="AM160" s="18" t="str">
        <f t="shared" si="42"/>
        <v/>
      </c>
      <c r="AO160" s="27" t="str">
        <f t="shared" si="43"/>
        <v/>
      </c>
      <c r="AP160" s="26" t="str">
        <f t="shared" si="44"/>
        <v/>
      </c>
      <c r="AR160" s="27">
        <f t="shared" si="48"/>
        <v>43624</v>
      </c>
      <c r="AS160" s="27" t="str">
        <f t="shared" si="45"/>
        <v>土</v>
      </c>
      <c r="AT160" s="26" t="str">
        <f t="shared" si="46"/>
        <v/>
      </c>
      <c r="AU160" s="26">
        <f t="shared" si="47"/>
        <v>1</v>
      </c>
      <c r="AV160" s="26">
        <f>COUNTIF($AU$2:AU160,0)</f>
        <v>92</v>
      </c>
    </row>
    <row r="161" spans="19:48" ht="18" customHeight="1" x14ac:dyDescent="0.7">
      <c r="S161" s="17">
        <f t="shared" si="51"/>
        <v>43621</v>
      </c>
      <c r="T161" s="25">
        <f t="shared" si="40"/>
        <v>43621</v>
      </c>
      <c r="U161" s="24" t="str">
        <f t="shared" si="41"/>
        <v>14</v>
      </c>
      <c r="V161" s="23">
        <f>IF(S161="","",IF(COUNTIF(祝日計算!$D$6:$H$12,祝日計算!U161)&gt;0,1,0))</f>
        <v>0</v>
      </c>
      <c r="AI161" s="17">
        <f t="shared" si="49"/>
        <v>44462</v>
      </c>
      <c r="AJ161" s="18" t="str">
        <f t="shared" si="50"/>
        <v>秋分の日</v>
      </c>
      <c r="AL161" s="17">
        <f>IF(COUNTIF($AL$2:AL160,AI161)&gt;0,"",IF(AI161="","",AI161))</f>
        <v>44462</v>
      </c>
      <c r="AM161" s="18" t="str">
        <f t="shared" si="42"/>
        <v>秋分の日</v>
      </c>
      <c r="AO161" s="27" t="str">
        <f t="shared" si="43"/>
        <v/>
      </c>
      <c r="AP161" s="26" t="str">
        <f t="shared" si="44"/>
        <v/>
      </c>
      <c r="AR161" s="27">
        <f t="shared" si="48"/>
        <v>43625</v>
      </c>
      <c r="AS161" s="27" t="str">
        <f t="shared" si="45"/>
        <v>日</v>
      </c>
      <c r="AT161" s="26" t="str">
        <f t="shared" si="46"/>
        <v/>
      </c>
      <c r="AU161" s="26">
        <f t="shared" si="47"/>
        <v>1</v>
      </c>
      <c r="AV161" s="26">
        <f>COUNTIF($AU$2:AU161,0)</f>
        <v>92</v>
      </c>
    </row>
    <row r="162" spans="19:48" ht="18" customHeight="1" x14ac:dyDescent="0.7">
      <c r="S162" s="17">
        <f t="shared" si="51"/>
        <v>43622</v>
      </c>
      <c r="T162" s="25">
        <f t="shared" si="40"/>
        <v>43622</v>
      </c>
      <c r="U162" s="24" t="str">
        <f t="shared" si="41"/>
        <v>15</v>
      </c>
      <c r="V162" s="23">
        <f>IF(S162="","",IF(COUNTIF(祝日計算!$D$6:$H$12,祝日計算!U162)&gt;0,1,0))</f>
        <v>0</v>
      </c>
      <c r="AI162" s="17">
        <f t="shared" si="49"/>
        <v>44480</v>
      </c>
      <c r="AJ162" s="18" t="str">
        <f t="shared" si="50"/>
        <v>スポーツの日</v>
      </c>
      <c r="AL162" s="17">
        <f>IF(COUNTIF($AL$2:AL161,AI162)&gt;0,"",IF(AI162="","",AI162))</f>
        <v>44480</v>
      </c>
      <c r="AM162" s="18" t="str">
        <f t="shared" si="42"/>
        <v>スポーツの日</v>
      </c>
      <c r="AO162" s="27" t="str">
        <f t="shared" si="43"/>
        <v/>
      </c>
      <c r="AP162" s="26" t="str">
        <f t="shared" si="44"/>
        <v/>
      </c>
      <c r="AR162" s="27">
        <f t="shared" si="48"/>
        <v>43626</v>
      </c>
      <c r="AS162" s="27" t="str">
        <f t="shared" si="45"/>
        <v>月</v>
      </c>
      <c r="AT162" s="26" t="str">
        <f t="shared" si="46"/>
        <v/>
      </c>
      <c r="AU162" s="26">
        <f t="shared" si="47"/>
        <v>0</v>
      </c>
      <c r="AV162" s="26">
        <f>COUNTIF($AU$2:AU162,0)</f>
        <v>93</v>
      </c>
    </row>
    <row r="163" spans="19:48" ht="18" customHeight="1" x14ac:dyDescent="0.7">
      <c r="S163" s="17">
        <f t="shared" si="51"/>
        <v>43623</v>
      </c>
      <c r="T163" s="25">
        <f t="shared" si="40"/>
        <v>43623</v>
      </c>
      <c r="U163" s="24" t="str">
        <f t="shared" si="41"/>
        <v>16</v>
      </c>
      <c r="V163" s="23">
        <f>IF(S163="","",IF(COUNTIF(祝日計算!$D$6:$H$12,祝日計算!U163)&gt;0,1,0))</f>
        <v>0</v>
      </c>
      <c r="AI163" s="17">
        <f t="shared" si="49"/>
        <v>44503</v>
      </c>
      <c r="AJ163" s="18" t="str">
        <f t="shared" si="50"/>
        <v>文化の日</v>
      </c>
      <c r="AL163" s="17">
        <f>IF(COUNTIF($AL$2:AL162,AI163)&gt;0,"",IF(AI163="","",AI163))</f>
        <v>44503</v>
      </c>
      <c r="AM163" s="18" t="str">
        <f t="shared" si="42"/>
        <v>文化の日</v>
      </c>
      <c r="AO163" s="27" t="str">
        <f t="shared" si="43"/>
        <v/>
      </c>
      <c r="AP163" s="26" t="str">
        <f t="shared" si="44"/>
        <v/>
      </c>
      <c r="AR163" s="27">
        <f t="shared" si="48"/>
        <v>43627</v>
      </c>
      <c r="AS163" s="27" t="str">
        <f t="shared" si="45"/>
        <v>火</v>
      </c>
      <c r="AT163" s="26" t="str">
        <f t="shared" si="46"/>
        <v/>
      </c>
      <c r="AU163" s="26">
        <f t="shared" si="47"/>
        <v>1</v>
      </c>
      <c r="AV163" s="26">
        <f>COUNTIF($AU$2:AU163,0)</f>
        <v>93</v>
      </c>
    </row>
    <row r="164" spans="19:48" ht="18" customHeight="1" x14ac:dyDescent="0.7">
      <c r="S164" s="17">
        <f t="shared" si="51"/>
        <v>43624</v>
      </c>
      <c r="T164" s="25">
        <f t="shared" si="40"/>
        <v>43624</v>
      </c>
      <c r="U164" s="24" t="str">
        <f t="shared" si="41"/>
        <v>27</v>
      </c>
      <c r="V164" s="23">
        <f>IF(S164="","",IF(COUNTIF(祝日計算!$D$6:$H$12,祝日計算!U164)&gt;0,1,0))</f>
        <v>1</v>
      </c>
      <c r="AI164" s="17">
        <f t="shared" si="49"/>
        <v>44523</v>
      </c>
      <c r="AJ164" s="18" t="str">
        <f t="shared" si="50"/>
        <v>勤労感謝の日</v>
      </c>
      <c r="AL164" s="17">
        <f>IF(COUNTIF($AL$2:AL163,AI164)&gt;0,"",IF(AI164="","",AI164))</f>
        <v>44523</v>
      </c>
      <c r="AM164" s="18" t="str">
        <f t="shared" si="42"/>
        <v>勤労感謝の日</v>
      </c>
      <c r="AO164" s="27" t="str">
        <f t="shared" si="43"/>
        <v/>
      </c>
      <c r="AP164" s="26" t="str">
        <f t="shared" si="44"/>
        <v/>
      </c>
      <c r="AR164" s="27">
        <f t="shared" si="48"/>
        <v>43628</v>
      </c>
      <c r="AS164" s="27" t="str">
        <f t="shared" si="45"/>
        <v>水</v>
      </c>
      <c r="AT164" s="26" t="str">
        <f t="shared" si="46"/>
        <v/>
      </c>
      <c r="AU164" s="26">
        <f t="shared" si="47"/>
        <v>0</v>
      </c>
      <c r="AV164" s="26">
        <f>COUNTIF($AU$2:AU164,0)</f>
        <v>94</v>
      </c>
    </row>
    <row r="165" spans="19:48" ht="18" customHeight="1" thickBot="1" x14ac:dyDescent="0.75">
      <c r="S165" s="17">
        <f t="shared" si="51"/>
        <v>43625</v>
      </c>
      <c r="T165" s="25">
        <f t="shared" si="40"/>
        <v>43625</v>
      </c>
      <c r="U165" s="24" t="str">
        <f t="shared" si="41"/>
        <v>21</v>
      </c>
      <c r="V165" s="23">
        <f>IF(S165="","",IF(COUNTIF(祝日計算!$D$6:$H$12,祝日計算!U165)&gt;0,1,0))</f>
        <v>1</v>
      </c>
      <c r="AI165" s="14" t="str">
        <f t="shared" si="49"/>
        <v/>
      </c>
      <c r="AJ165" s="15" t="str">
        <f t="shared" si="50"/>
        <v/>
      </c>
      <c r="AL165" s="14" t="str">
        <f>IF(COUNTIF($AL$2:AL164,AI165)&gt;0,"",IF(AI165="","",AI165))</f>
        <v/>
      </c>
      <c r="AM165" s="15" t="str">
        <f t="shared" si="42"/>
        <v/>
      </c>
      <c r="AO165" s="27" t="str">
        <f t="shared" si="43"/>
        <v/>
      </c>
      <c r="AP165" s="26" t="str">
        <f t="shared" si="44"/>
        <v/>
      </c>
      <c r="AR165" s="27">
        <f t="shared" si="48"/>
        <v>43629</v>
      </c>
      <c r="AS165" s="27" t="str">
        <f t="shared" si="45"/>
        <v>木</v>
      </c>
      <c r="AT165" s="26" t="str">
        <f t="shared" si="46"/>
        <v/>
      </c>
      <c r="AU165" s="26">
        <f t="shared" si="47"/>
        <v>0</v>
      </c>
      <c r="AV165" s="26">
        <f>COUNTIF($AU$2:AU165,0)</f>
        <v>95</v>
      </c>
    </row>
    <row r="166" spans="19:48" ht="18" customHeight="1" x14ac:dyDescent="0.7">
      <c r="S166" s="17">
        <f t="shared" si="51"/>
        <v>43626</v>
      </c>
      <c r="T166" s="25">
        <f t="shared" si="40"/>
        <v>43626</v>
      </c>
      <c r="U166" s="24" t="str">
        <f t="shared" si="41"/>
        <v>22</v>
      </c>
      <c r="V166" s="23">
        <f>IF(S166="","",IF(COUNTIF(祝日計算!$D$6:$H$12,祝日計算!U166)&gt;0,1,0))</f>
        <v>0</v>
      </c>
      <c r="AI166" s="35" t="str">
        <f t="shared" ref="AI166:AI197" si="52">IF(O2="","",O2)</f>
        <v/>
      </c>
      <c r="AJ166" s="38" t="str">
        <f t="shared" ref="AJ166:AJ197" si="53">IF(O2="","","振替休日")</f>
        <v/>
      </c>
      <c r="AK166" s="41" t="s">
        <v>40</v>
      </c>
      <c r="AL166" s="35" t="str">
        <f>IF(COUNTIF($AL$2:AL165,AI166)&gt;0,"",IF(AI166="","",AI166))</f>
        <v/>
      </c>
      <c r="AM166" s="38" t="str">
        <f t="shared" si="42"/>
        <v/>
      </c>
      <c r="AN166" s="41" t="s">
        <v>40</v>
      </c>
      <c r="AO166" s="27" t="str">
        <f t="shared" si="43"/>
        <v/>
      </c>
      <c r="AP166" s="26" t="str">
        <f t="shared" si="44"/>
        <v/>
      </c>
      <c r="AR166" s="27">
        <f t="shared" si="48"/>
        <v>43630</v>
      </c>
      <c r="AS166" s="27" t="str">
        <f t="shared" si="45"/>
        <v>金</v>
      </c>
      <c r="AT166" s="26" t="str">
        <f t="shared" si="46"/>
        <v/>
      </c>
      <c r="AU166" s="26">
        <f t="shared" si="47"/>
        <v>0</v>
      </c>
      <c r="AV166" s="26">
        <f>COUNTIF($AU$2:AU166,0)</f>
        <v>96</v>
      </c>
    </row>
    <row r="167" spans="19:48" ht="18" customHeight="1" x14ac:dyDescent="0.7">
      <c r="S167" s="17">
        <f t="shared" si="51"/>
        <v>43627</v>
      </c>
      <c r="T167" s="25">
        <f t="shared" si="40"/>
        <v>43627</v>
      </c>
      <c r="U167" s="24" t="str">
        <f t="shared" si="41"/>
        <v>23</v>
      </c>
      <c r="V167" s="23">
        <f>IF(S167="","",IF(COUNTIF(祝日計算!$D$6:$H$12,祝日計算!U167)&gt;0,1,0))</f>
        <v>1</v>
      </c>
      <c r="AI167" s="31" t="str">
        <f t="shared" si="52"/>
        <v/>
      </c>
      <c r="AJ167" s="42" t="str">
        <f t="shared" si="53"/>
        <v/>
      </c>
      <c r="AK167" s="11" t="s">
        <v>39</v>
      </c>
      <c r="AL167" s="31" t="str">
        <f>IF(COUNTIF($AL$2:AL166,AI167)&gt;0,"",IF(AI167="","",AI167))</f>
        <v/>
      </c>
      <c r="AM167" s="42" t="str">
        <f t="shared" si="42"/>
        <v/>
      </c>
      <c r="AN167" s="11" t="s">
        <v>39</v>
      </c>
      <c r="AO167" s="27" t="str">
        <f t="shared" si="43"/>
        <v/>
      </c>
      <c r="AP167" s="26" t="str">
        <f t="shared" si="44"/>
        <v/>
      </c>
      <c r="AR167" s="27">
        <f t="shared" si="48"/>
        <v>43631</v>
      </c>
      <c r="AS167" s="27" t="str">
        <f t="shared" si="45"/>
        <v>土</v>
      </c>
      <c r="AT167" s="26" t="str">
        <f t="shared" si="46"/>
        <v/>
      </c>
      <c r="AU167" s="26">
        <f t="shared" si="47"/>
        <v>1</v>
      </c>
      <c r="AV167" s="26">
        <f>COUNTIF($AU$2:AU167,0)</f>
        <v>96</v>
      </c>
    </row>
    <row r="168" spans="19:48" ht="18" customHeight="1" x14ac:dyDescent="0.7">
      <c r="S168" s="17">
        <f t="shared" si="51"/>
        <v>43628</v>
      </c>
      <c r="T168" s="25">
        <f t="shared" si="40"/>
        <v>43628</v>
      </c>
      <c r="U168" s="24" t="str">
        <f t="shared" si="41"/>
        <v>24</v>
      </c>
      <c r="V168" s="23">
        <f>IF(S168="","",IF(COUNTIF(祝日計算!$D$6:$H$12,祝日計算!U168)&gt;0,1,0))</f>
        <v>0</v>
      </c>
      <c r="AI168" s="31" t="str">
        <f t="shared" si="52"/>
        <v/>
      </c>
      <c r="AJ168" s="42" t="str">
        <f t="shared" si="53"/>
        <v/>
      </c>
      <c r="AK168" s="11" t="s">
        <v>38</v>
      </c>
      <c r="AL168" s="31" t="str">
        <f>IF(COUNTIF($AL$2:AL167,AI168)&gt;0,"",IF(AI168="","",AI168))</f>
        <v/>
      </c>
      <c r="AM168" s="42" t="str">
        <f t="shared" si="42"/>
        <v/>
      </c>
      <c r="AN168" s="11" t="s">
        <v>38</v>
      </c>
      <c r="AO168" s="27" t="str">
        <f t="shared" si="43"/>
        <v/>
      </c>
      <c r="AP168" s="26" t="str">
        <f t="shared" si="44"/>
        <v/>
      </c>
      <c r="AR168" s="27">
        <f t="shared" si="48"/>
        <v>43632</v>
      </c>
      <c r="AS168" s="27" t="str">
        <f t="shared" si="45"/>
        <v>日</v>
      </c>
      <c r="AT168" s="26" t="str">
        <f t="shared" si="46"/>
        <v/>
      </c>
      <c r="AU168" s="26">
        <f t="shared" si="47"/>
        <v>1</v>
      </c>
      <c r="AV168" s="26">
        <f>COUNTIF($AU$2:AU168,0)</f>
        <v>96</v>
      </c>
    </row>
    <row r="169" spans="19:48" ht="18" customHeight="1" x14ac:dyDescent="0.7">
      <c r="S169" s="17">
        <f t="shared" si="51"/>
        <v>43629</v>
      </c>
      <c r="T169" s="25">
        <f t="shared" si="40"/>
        <v>43629</v>
      </c>
      <c r="U169" s="24" t="str">
        <f t="shared" si="41"/>
        <v>25</v>
      </c>
      <c r="V169" s="23">
        <f>IF(S169="","",IF(COUNTIF(祝日計算!$D$6:$H$12,祝日計算!U169)&gt;0,1,0))</f>
        <v>0</v>
      </c>
      <c r="AI169" s="31" t="str">
        <f t="shared" si="52"/>
        <v/>
      </c>
      <c r="AJ169" s="42" t="str">
        <f t="shared" si="53"/>
        <v/>
      </c>
      <c r="AL169" s="31" t="str">
        <f>IF(COUNTIF($AL$2:AL168,AI169)&gt;0,"",IF(AI169="","",AI169))</f>
        <v/>
      </c>
      <c r="AM169" s="42" t="str">
        <f t="shared" si="42"/>
        <v/>
      </c>
      <c r="AO169" s="27" t="str">
        <f t="shared" si="43"/>
        <v/>
      </c>
      <c r="AP169" s="26" t="str">
        <f t="shared" si="44"/>
        <v/>
      </c>
      <c r="AR169" s="27">
        <f t="shared" si="48"/>
        <v>43633</v>
      </c>
      <c r="AS169" s="27" t="str">
        <f t="shared" si="45"/>
        <v>月</v>
      </c>
      <c r="AT169" s="26" t="str">
        <f t="shared" si="46"/>
        <v/>
      </c>
      <c r="AU169" s="26">
        <f t="shared" si="47"/>
        <v>0</v>
      </c>
      <c r="AV169" s="26">
        <f>COUNTIF($AU$2:AU169,0)</f>
        <v>97</v>
      </c>
    </row>
    <row r="170" spans="19:48" ht="18" customHeight="1" x14ac:dyDescent="0.7">
      <c r="S170" s="17">
        <f t="shared" si="51"/>
        <v>43630</v>
      </c>
      <c r="T170" s="25">
        <f t="shared" si="40"/>
        <v>43630</v>
      </c>
      <c r="U170" s="24" t="str">
        <f t="shared" si="41"/>
        <v>26</v>
      </c>
      <c r="V170" s="23">
        <f>IF(S170="","",IF(COUNTIF(祝日計算!$D$6:$H$12,祝日計算!U170)&gt;0,1,0))</f>
        <v>0</v>
      </c>
      <c r="AI170" s="31" t="str">
        <f t="shared" si="52"/>
        <v/>
      </c>
      <c r="AJ170" s="42" t="str">
        <f t="shared" si="53"/>
        <v/>
      </c>
      <c r="AL170" s="31" t="str">
        <f>IF(COUNTIF($AL$2:AL169,AI170)&gt;0,"",IF(AI170="","",AI170))</f>
        <v/>
      </c>
      <c r="AM170" s="42" t="str">
        <f t="shared" si="42"/>
        <v/>
      </c>
      <c r="AO170" s="27" t="str">
        <f t="shared" si="43"/>
        <v/>
      </c>
      <c r="AP170" s="26" t="str">
        <f t="shared" si="44"/>
        <v/>
      </c>
      <c r="AR170" s="27">
        <f t="shared" si="48"/>
        <v>43634</v>
      </c>
      <c r="AS170" s="27" t="str">
        <f t="shared" si="45"/>
        <v>火</v>
      </c>
      <c r="AT170" s="26" t="str">
        <f t="shared" si="46"/>
        <v/>
      </c>
      <c r="AU170" s="26">
        <f t="shared" si="47"/>
        <v>0</v>
      </c>
      <c r="AV170" s="26">
        <f>COUNTIF($AU$2:AU170,0)</f>
        <v>98</v>
      </c>
    </row>
    <row r="171" spans="19:48" ht="18" customHeight="1" x14ac:dyDescent="0.7">
      <c r="S171" s="17">
        <f t="shared" si="51"/>
        <v>43631</v>
      </c>
      <c r="T171" s="25">
        <f t="shared" si="40"/>
        <v>43631</v>
      </c>
      <c r="U171" s="24" t="str">
        <f t="shared" si="41"/>
        <v>37</v>
      </c>
      <c r="V171" s="23">
        <f>IF(S171="","",IF(COUNTIF(祝日計算!$D$6:$H$12,祝日計算!U171)&gt;0,1,0))</f>
        <v>1</v>
      </c>
      <c r="AI171" s="31" t="str">
        <f t="shared" si="52"/>
        <v/>
      </c>
      <c r="AJ171" s="42" t="str">
        <f t="shared" si="53"/>
        <v/>
      </c>
      <c r="AL171" s="31" t="str">
        <f>IF(COUNTIF($AL$2:AL170,AI171)&gt;0,"",IF(AI171="","",AI171))</f>
        <v/>
      </c>
      <c r="AM171" s="42" t="str">
        <f t="shared" si="42"/>
        <v/>
      </c>
      <c r="AO171" s="27" t="str">
        <f t="shared" si="43"/>
        <v/>
      </c>
      <c r="AP171" s="26" t="str">
        <f t="shared" si="44"/>
        <v/>
      </c>
      <c r="AR171" s="27">
        <f t="shared" si="48"/>
        <v>43635</v>
      </c>
      <c r="AS171" s="27" t="str">
        <f t="shared" si="45"/>
        <v>水</v>
      </c>
      <c r="AT171" s="26" t="str">
        <f t="shared" si="46"/>
        <v/>
      </c>
      <c r="AU171" s="26">
        <f t="shared" si="47"/>
        <v>0</v>
      </c>
      <c r="AV171" s="26">
        <f>COUNTIF($AU$2:AU171,0)</f>
        <v>99</v>
      </c>
    </row>
    <row r="172" spans="19:48" ht="18" customHeight="1" x14ac:dyDescent="0.7">
      <c r="S172" s="17">
        <f t="shared" si="51"/>
        <v>43632</v>
      </c>
      <c r="T172" s="25">
        <f t="shared" si="40"/>
        <v>43632</v>
      </c>
      <c r="U172" s="24" t="str">
        <f t="shared" si="41"/>
        <v>31</v>
      </c>
      <c r="V172" s="23">
        <f>IF(S172="","",IF(COUNTIF(祝日計算!$D$6:$H$12,祝日計算!U172)&gt;0,1,0))</f>
        <v>1</v>
      </c>
      <c r="AI172" s="31" t="str">
        <f t="shared" si="52"/>
        <v/>
      </c>
      <c r="AJ172" s="42" t="str">
        <f t="shared" si="53"/>
        <v/>
      </c>
      <c r="AL172" s="31" t="str">
        <f>IF(COUNTIF($AL$2:AL171,AI172)&gt;0,"",IF(AI172="","",AI172))</f>
        <v/>
      </c>
      <c r="AM172" s="42" t="str">
        <f t="shared" si="42"/>
        <v/>
      </c>
      <c r="AO172" s="27" t="str">
        <f t="shared" si="43"/>
        <v/>
      </c>
      <c r="AP172" s="26" t="str">
        <f t="shared" si="44"/>
        <v/>
      </c>
      <c r="AR172" s="27">
        <f t="shared" si="48"/>
        <v>43636</v>
      </c>
      <c r="AS172" s="27" t="str">
        <f t="shared" si="45"/>
        <v>木</v>
      </c>
      <c r="AT172" s="26" t="str">
        <f t="shared" si="46"/>
        <v/>
      </c>
      <c r="AU172" s="26">
        <f t="shared" si="47"/>
        <v>0</v>
      </c>
      <c r="AV172" s="26">
        <f>COUNTIF($AU$2:AU172,0)</f>
        <v>100</v>
      </c>
    </row>
    <row r="173" spans="19:48" ht="18" customHeight="1" x14ac:dyDescent="0.7">
      <c r="S173" s="17">
        <f t="shared" si="51"/>
        <v>43633</v>
      </c>
      <c r="T173" s="25">
        <f t="shared" si="40"/>
        <v>43633</v>
      </c>
      <c r="U173" s="24" t="str">
        <f t="shared" si="41"/>
        <v>32</v>
      </c>
      <c r="V173" s="23">
        <f>IF(S173="","",IF(COUNTIF(祝日計算!$D$6:$H$12,祝日計算!U173)&gt;0,1,0))</f>
        <v>0</v>
      </c>
      <c r="AI173" s="31" t="str">
        <f t="shared" si="52"/>
        <v/>
      </c>
      <c r="AJ173" s="42" t="str">
        <f t="shared" si="53"/>
        <v/>
      </c>
      <c r="AL173" s="31" t="str">
        <f>IF(COUNTIF($AL$2:AL172,AI173)&gt;0,"",IF(AI173="","",AI173))</f>
        <v/>
      </c>
      <c r="AM173" s="42" t="str">
        <f t="shared" si="42"/>
        <v/>
      </c>
      <c r="AO173" s="27" t="str">
        <f t="shared" si="43"/>
        <v/>
      </c>
      <c r="AP173" s="26" t="str">
        <f t="shared" si="44"/>
        <v/>
      </c>
      <c r="AR173" s="27">
        <f t="shared" si="48"/>
        <v>43637</v>
      </c>
      <c r="AS173" s="27" t="str">
        <f t="shared" si="45"/>
        <v>金</v>
      </c>
      <c r="AT173" s="26" t="str">
        <f t="shared" si="46"/>
        <v/>
      </c>
      <c r="AU173" s="26">
        <f t="shared" si="47"/>
        <v>0</v>
      </c>
      <c r="AV173" s="26">
        <f>COUNTIF($AU$2:AU173,0)</f>
        <v>101</v>
      </c>
    </row>
    <row r="174" spans="19:48" ht="18" customHeight="1" x14ac:dyDescent="0.7">
      <c r="S174" s="17">
        <f t="shared" si="51"/>
        <v>43634</v>
      </c>
      <c r="T174" s="25">
        <f t="shared" si="40"/>
        <v>43634</v>
      </c>
      <c r="U174" s="24" t="str">
        <f t="shared" si="41"/>
        <v>33</v>
      </c>
      <c r="V174" s="23">
        <f>IF(S174="","",IF(COUNTIF(祝日計算!$D$6:$H$12,祝日計算!U174)&gt;0,1,0))</f>
        <v>0</v>
      </c>
      <c r="AI174" s="31" t="str">
        <f t="shared" si="52"/>
        <v/>
      </c>
      <c r="AJ174" s="42" t="str">
        <f t="shared" si="53"/>
        <v/>
      </c>
      <c r="AL174" s="31" t="str">
        <f>IF(COUNTIF($AL$2:AL173,AI174)&gt;0,"",IF(AI174="","",AI174))</f>
        <v/>
      </c>
      <c r="AM174" s="42" t="str">
        <f t="shared" si="42"/>
        <v/>
      </c>
      <c r="AO174" s="27" t="str">
        <f t="shared" si="43"/>
        <v/>
      </c>
      <c r="AP174" s="26" t="str">
        <f t="shared" si="44"/>
        <v/>
      </c>
      <c r="AR174" s="27">
        <f t="shared" si="48"/>
        <v>43638</v>
      </c>
      <c r="AS174" s="27" t="str">
        <f t="shared" si="45"/>
        <v>土</v>
      </c>
      <c r="AT174" s="26" t="str">
        <f t="shared" si="46"/>
        <v/>
      </c>
      <c r="AU174" s="26">
        <f t="shared" si="47"/>
        <v>1</v>
      </c>
      <c r="AV174" s="26">
        <f>COUNTIF($AU$2:AU174,0)</f>
        <v>101</v>
      </c>
    </row>
    <row r="175" spans="19:48" ht="18" customHeight="1" x14ac:dyDescent="0.7">
      <c r="S175" s="17">
        <f t="shared" si="51"/>
        <v>43635</v>
      </c>
      <c r="T175" s="25">
        <f t="shared" si="40"/>
        <v>43635</v>
      </c>
      <c r="U175" s="24" t="str">
        <f t="shared" si="41"/>
        <v>34</v>
      </c>
      <c r="V175" s="23">
        <f>IF(S175="","",IF(COUNTIF(祝日計算!$D$6:$H$12,祝日計算!U175)&gt;0,1,0))</f>
        <v>0</v>
      </c>
      <c r="AI175" s="31" t="str">
        <f t="shared" si="52"/>
        <v/>
      </c>
      <c r="AJ175" s="42" t="str">
        <f t="shared" si="53"/>
        <v/>
      </c>
      <c r="AL175" s="31" t="str">
        <f>IF(COUNTIF($AL$2:AL174,AI175)&gt;0,"",IF(AI175="","",AI175))</f>
        <v/>
      </c>
      <c r="AM175" s="42" t="str">
        <f t="shared" si="42"/>
        <v/>
      </c>
      <c r="AO175" s="27" t="str">
        <f t="shared" si="43"/>
        <v/>
      </c>
      <c r="AP175" s="26" t="str">
        <f t="shared" si="44"/>
        <v/>
      </c>
      <c r="AR175" s="27">
        <f t="shared" si="48"/>
        <v>43639</v>
      </c>
      <c r="AS175" s="27" t="str">
        <f t="shared" si="45"/>
        <v>日</v>
      </c>
      <c r="AT175" s="26" t="str">
        <f t="shared" si="46"/>
        <v/>
      </c>
      <c r="AU175" s="26">
        <f t="shared" si="47"/>
        <v>1</v>
      </c>
      <c r="AV175" s="26">
        <f>COUNTIF($AU$2:AU175,0)</f>
        <v>101</v>
      </c>
    </row>
    <row r="176" spans="19:48" ht="18" customHeight="1" x14ac:dyDescent="0.7">
      <c r="S176" s="17">
        <f t="shared" si="51"/>
        <v>43636</v>
      </c>
      <c r="T176" s="25">
        <f t="shared" si="40"/>
        <v>43636</v>
      </c>
      <c r="U176" s="24" t="str">
        <f t="shared" si="41"/>
        <v>35</v>
      </c>
      <c r="V176" s="23">
        <f>IF(S176="","",IF(COUNTIF(祝日計算!$D$6:$H$12,祝日計算!U176)&gt;0,1,0))</f>
        <v>0</v>
      </c>
      <c r="AI176" s="31" t="str">
        <f t="shared" si="52"/>
        <v/>
      </c>
      <c r="AJ176" s="42" t="str">
        <f t="shared" si="53"/>
        <v/>
      </c>
      <c r="AL176" s="31" t="str">
        <f>IF(COUNTIF($AL$2:AL175,AI176)&gt;0,"",IF(AI176="","",AI176))</f>
        <v/>
      </c>
      <c r="AM176" s="42" t="str">
        <f t="shared" si="42"/>
        <v/>
      </c>
      <c r="AO176" s="27" t="str">
        <f t="shared" si="43"/>
        <v/>
      </c>
      <c r="AP176" s="26" t="str">
        <f t="shared" si="44"/>
        <v/>
      </c>
      <c r="AR176" s="27">
        <f t="shared" si="48"/>
        <v>43640</v>
      </c>
      <c r="AS176" s="27" t="str">
        <f t="shared" si="45"/>
        <v>月</v>
      </c>
      <c r="AT176" s="26" t="str">
        <f t="shared" si="46"/>
        <v/>
      </c>
      <c r="AU176" s="26">
        <f t="shared" si="47"/>
        <v>0</v>
      </c>
      <c r="AV176" s="26">
        <f>COUNTIF($AU$2:AU176,0)</f>
        <v>102</v>
      </c>
    </row>
    <row r="177" spans="19:48" ht="18" customHeight="1" x14ac:dyDescent="0.7">
      <c r="S177" s="17">
        <f t="shared" si="51"/>
        <v>43637</v>
      </c>
      <c r="T177" s="25">
        <f t="shared" si="40"/>
        <v>43637</v>
      </c>
      <c r="U177" s="24" t="str">
        <f t="shared" si="41"/>
        <v>36</v>
      </c>
      <c r="V177" s="23">
        <f>IF(S177="","",IF(COUNTIF(祝日計算!$D$6:$H$12,祝日計算!U177)&gt;0,1,0))</f>
        <v>0</v>
      </c>
      <c r="AI177" s="31" t="str">
        <f t="shared" si="52"/>
        <v/>
      </c>
      <c r="AJ177" s="42" t="str">
        <f t="shared" si="53"/>
        <v/>
      </c>
      <c r="AL177" s="31" t="str">
        <f>IF(COUNTIF($AL$2:AL176,AI177)&gt;0,"",IF(AI177="","",AI177))</f>
        <v/>
      </c>
      <c r="AM177" s="42" t="str">
        <f t="shared" si="42"/>
        <v/>
      </c>
      <c r="AO177" s="27" t="str">
        <f t="shared" si="43"/>
        <v/>
      </c>
      <c r="AP177" s="26" t="str">
        <f t="shared" si="44"/>
        <v/>
      </c>
      <c r="AR177" s="27">
        <f t="shared" si="48"/>
        <v>43641</v>
      </c>
      <c r="AS177" s="27" t="str">
        <f t="shared" si="45"/>
        <v>火</v>
      </c>
      <c r="AT177" s="26" t="str">
        <f t="shared" si="46"/>
        <v/>
      </c>
      <c r="AU177" s="26">
        <f t="shared" si="47"/>
        <v>1</v>
      </c>
      <c r="AV177" s="26">
        <f>COUNTIF($AU$2:AU177,0)</f>
        <v>102</v>
      </c>
    </row>
    <row r="178" spans="19:48" ht="18" customHeight="1" x14ac:dyDescent="0.7">
      <c r="S178" s="17">
        <f t="shared" si="51"/>
        <v>43638</v>
      </c>
      <c r="T178" s="25">
        <f t="shared" si="40"/>
        <v>43638</v>
      </c>
      <c r="U178" s="24" t="str">
        <f t="shared" si="41"/>
        <v>47</v>
      </c>
      <c r="V178" s="23">
        <f>IF(S178="","",IF(COUNTIF(祝日計算!$D$6:$H$12,祝日計算!U178)&gt;0,1,0))</f>
        <v>1</v>
      </c>
      <c r="AI178" s="31" t="str">
        <f t="shared" si="52"/>
        <v/>
      </c>
      <c r="AJ178" s="42" t="str">
        <f t="shared" si="53"/>
        <v/>
      </c>
      <c r="AL178" s="31" t="str">
        <f>IF(COUNTIF($AL$2:AL177,AI178)&gt;0,"",IF(AI178="","",AI178))</f>
        <v/>
      </c>
      <c r="AM178" s="42" t="str">
        <f t="shared" si="42"/>
        <v/>
      </c>
      <c r="AO178" s="27" t="str">
        <f t="shared" si="43"/>
        <v/>
      </c>
      <c r="AP178" s="26" t="str">
        <f t="shared" si="44"/>
        <v/>
      </c>
      <c r="AR178" s="27">
        <f t="shared" si="48"/>
        <v>43642</v>
      </c>
      <c r="AS178" s="27" t="str">
        <f t="shared" si="45"/>
        <v>水</v>
      </c>
      <c r="AT178" s="26" t="str">
        <f t="shared" si="46"/>
        <v/>
      </c>
      <c r="AU178" s="26">
        <f t="shared" si="47"/>
        <v>0</v>
      </c>
      <c r="AV178" s="26">
        <f>COUNTIF($AU$2:AU178,0)</f>
        <v>103</v>
      </c>
    </row>
    <row r="179" spans="19:48" ht="18" customHeight="1" x14ac:dyDescent="0.7">
      <c r="S179" s="17">
        <f t="shared" si="51"/>
        <v>43639</v>
      </c>
      <c r="T179" s="25">
        <f t="shared" si="40"/>
        <v>43639</v>
      </c>
      <c r="U179" s="24" t="str">
        <f t="shared" si="41"/>
        <v>41</v>
      </c>
      <c r="V179" s="23">
        <f>IF(S179="","",IF(COUNTIF(祝日計算!$D$6:$H$12,祝日計算!U179)&gt;0,1,0))</f>
        <v>1</v>
      </c>
      <c r="AI179" s="31" t="str">
        <f t="shared" si="52"/>
        <v/>
      </c>
      <c r="AJ179" s="42" t="str">
        <f t="shared" si="53"/>
        <v/>
      </c>
      <c r="AL179" s="31" t="str">
        <f>IF(COUNTIF($AL$2:AL178,AI179)&gt;0,"",IF(AI179="","",AI179))</f>
        <v/>
      </c>
      <c r="AM179" s="42" t="str">
        <f t="shared" si="42"/>
        <v/>
      </c>
      <c r="AO179" s="27" t="str">
        <f t="shared" si="43"/>
        <v/>
      </c>
      <c r="AP179" s="26" t="str">
        <f t="shared" si="44"/>
        <v/>
      </c>
      <c r="AR179" s="27">
        <f t="shared" si="48"/>
        <v>43643</v>
      </c>
      <c r="AS179" s="27" t="str">
        <f t="shared" si="45"/>
        <v>木</v>
      </c>
      <c r="AT179" s="26" t="str">
        <f t="shared" si="46"/>
        <v/>
      </c>
      <c r="AU179" s="26">
        <f t="shared" si="47"/>
        <v>0</v>
      </c>
      <c r="AV179" s="26">
        <f>COUNTIF($AU$2:AU179,0)</f>
        <v>104</v>
      </c>
    </row>
    <row r="180" spans="19:48" ht="18" customHeight="1" x14ac:dyDescent="0.7">
      <c r="S180" s="17">
        <f t="shared" si="51"/>
        <v>43640</v>
      </c>
      <c r="T180" s="25">
        <f t="shared" si="40"/>
        <v>43640</v>
      </c>
      <c r="U180" s="24" t="str">
        <f t="shared" si="41"/>
        <v>42</v>
      </c>
      <c r="V180" s="23">
        <f>IF(S180="","",IF(COUNTIF(祝日計算!$D$6:$H$12,祝日計算!U180)&gt;0,1,0))</f>
        <v>0</v>
      </c>
      <c r="AI180" s="31" t="str">
        <f t="shared" si="52"/>
        <v/>
      </c>
      <c r="AJ180" s="42" t="str">
        <f t="shared" si="53"/>
        <v/>
      </c>
      <c r="AL180" s="31" t="str">
        <f>IF(COUNTIF($AL$2:AL179,AI180)&gt;0,"",IF(AI180="","",AI180))</f>
        <v/>
      </c>
      <c r="AM180" s="42" t="str">
        <f t="shared" si="42"/>
        <v/>
      </c>
      <c r="AO180" s="27" t="str">
        <f t="shared" si="43"/>
        <v/>
      </c>
      <c r="AP180" s="26" t="str">
        <f t="shared" si="44"/>
        <v/>
      </c>
      <c r="AR180" s="27">
        <f t="shared" si="48"/>
        <v>43644</v>
      </c>
      <c r="AS180" s="27" t="str">
        <f t="shared" si="45"/>
        <v>金</v>
      </c>
      <c r="AT180" s="26" t="str">
        <f t="shared" si="46"/>
        <v/>
      </c>
      <c r="AU180" s="26">
        <f t="shared" si="47"/>
        <v>0</v>
      </c>
      <c r="AV180" s="26">
        <f>COUNTIF($AU$2:AU180,0)</f>
        <v>105</v>
      </c>
    </row>
    <row r="181" spans="19:48" ht="18" customHeight="1" x14ac:dyDescent="0.7">
      <c r="S181" s="17">
        <f t="shared" si="51"/>
        <v>43641</v>
      </c>
      <c r="T181" s="25">
        <f t="shared" si="40"/>
        <v>43641</v>
      </c>
      <c r="U181" s="24" t="str">
        <f t="shared" si="41"/>
        <v>43</v>
      </c>
      <c r="V181" s="23">
        <f>IF(S181="","",IF(COUNTIF(祝日計算!$D$6:$H$12,祝日計算!U181)&gt;0,1,0))</f>
        <v>1</v>
      </c>
      <c r="AI181" s="31" t="str">
        <f t="shared" si="52"/>
        <v/>
      </c>
      <c r="AJ181" s="42" t="str">
        <f t="shared" si="53"/>
        <v/>
      </c>
      <c r="AL181" s="31" t="str">
        <f>IF(COUNTIF($AL$2:AL180,AI181)&gt;0,"",IF(AI181="","",AI181))</f>
        <v/>
      </c>
      <c r="AM181" s="42" t="str">
        <f t="shared" si="42"/>
        <v/>
      </c>
      <c r="AO181" s="27" t="str">
        <f t="shared" si="43"/>
        <v/>
      </c>
      <c r="AP181" s="26" t="str">
        <f t="shared" si="44"/>
        <v/>
      </c>
      <c r="AR181" s="27">
        <f t="shared" si="48"/>
        <v>43645</v>
      </c>
      <c r="AS181" s="27" t="str">
        <f t="shared" si="45"/>
        <v>土</v>
      </c>
      <c r="AT181" s="26" t="str">
        <f t="shared" si="46"/>
        <v/>
      </c>
      <c r="AU181" s="26">
        <f t="shared" si="47"/>
        <v>1</v>
      </c>
      <c r="AV181" s="26">
        <f>COUNTIF($AU$2:AU181,0)</f>
        <v>105</v>
      </c>
    </row>
    <row r="182" spans="19:48" ht="18" customHeight="1" x14ac:dyDescent="0.7">
      <c r="S182" s="17">
        <f t="shared" si="51"/>
        <v>43642</v>
      </c>
      <c r="T182" s="25">
        <f t="shared" si="40"/>
        <v>43642</v>
      </c>
      <c r="U182" s="24" t="str">
        <f t="shared" si="41"/>
        <v>44</v>
      </c>
      <c r="V182" s="23">
        <f>IF(S182="","",IF(COUNTIF(祝日計算!$D$6:$H$12,祝日計算!U182)&gt;0,1,0))</f>
        <v>0</v>
      </c>
      <c r="AI182" s="31" t="str">
        <f t="shared" si="52"/>
        <v/>
      </c>
      <c r="AJ182" s="42" t="str">
        <f t="shared" si="53"/>
        <v/>
      </c>
      <c r="AL182" s="31" t="str">
        <f>IF(COUNTIF($AL$2:AL181,AI182)&gt;0,"",IF(AI182="","",AI182))</f>
        <v/>
      </c>
      <c r="AM182" s="42" t="str">
        <f t="shared" si="42"/>
        <v/>
      </c>
      <c r="AO182" s="27" t="str">
        <f t="shared" si="43"/>
        <v/>
      </c>
      <c r="AP182" s="26" t="str">
        <f t="shared" si="44"/>
        <v/>
      </c>
      <c r="AR182" s="27">
        <f t="shared" si="48"/>
        <v>43646</v>
      </c>
      <c r="AS182" s="27" t="str">
        <f t="shared" si="45"/>
        <v>日</v>
      </c>
      <c r="AT182" s="26" t="str">
        <f t="shared" si="46"/>
        <v/>
      </c>
      <c r="AU182" s="26">
        <f t="shared" si="47"/>
        <v>1</v>
      </c>
      <c r="AV182" s="26">
        <f>COUNTIF($AU$2:AU182,0)</f>
        <v>105</v>
      </c>
    </row>
    <row r="183" spans="19:48" ht="18" customHeight="1" x14ac:dyDescent="0.7">
      <c r="S183" s="17">
        <f t="shared" si="51"/>
        <v>43643</v>
      </c>
      <c r="T183" s="25">
        <f t="shared" si="40"/>
        <v>43643</v>
      </c>
      <c r="U183" s="24" t="str">
        <f t="shared" si="41"/>
        <v>45</v>
      </c>
      <c r="V183" s="23">
        <f>IF(S183="","",IF(COUNTIF(祝日計算!$D$6:$H$12,祝日計算!U183)&gt;0,1,0))</f>
        <v>0</v>
      </c>
      <c r="AI183" s="31" t="str">
        <f t="shared" si="52"/>
        <v/>
      </c>
      <c r="AJ183" s="42" t="str">
        <f t="shared" si="53"/>
        <v/>
      </c>
      <c r="AL183" s="31" t="str">
        <f>IF(COUNTIF($AL$2:AL182,AI183)&gt;0,"",IF(AI183="","",AI183))</f>
        <v/>
      </c>
      <c r="AM183" s="42" t="str">
        <f t="shared" si="42"/>
        <v/>
      </c>
      <c r="AO183" s="27" t="str">
        <f t="shared" si="43"/>
        <v/>
      </c>
      <c r="AP183" s="26" t="str">
        <f t="shared" si="44"/>
        <v/>
      </c>
      <c r="AR183" s="27">
        <f t="shared" si="48"/>
        <v>43647</v>
      </c>
      <c r="AS183" s="27" t="str">
        <f t="shared" si="45"/>
        <v>月</v>
      </c>
      <c r="AT183" s="26" t="str">
        <f t="shared" si="46"/>
        <v/>
      </c>
      <c r="AU183" s="26">
        <f t="shared" si="47"/>
        <v>0</v>
      </c>
      <c r="AV183" s="26">
        <f>COUNTIF($AU$2:AU183,0)</f>
        <v>106</v>
      </c>
    </row>
    <row r="184" spans="19:48" ht="18" customHeight="1" x14ac:dyDescent="0.7">
      <c r="S184" s="17">
        <f t="shared" si="51"/>
        <v>43644</v>
      </c>
      <c r="T184" s="25">
        <f t="shared" si="40"/>
        <v>43644</v>
      </c>
      <c r="U184" s="24" t="str">
        <f t="shared" si="41"/>
        <v>46</v>
      </c>
      <c r="V184" s="23">
        <f>IF(S184="","",IF(COUNTIF(祝日計算!$D$6:$H$12,祝日計算!U184)&gt;0,1,0))</f>
        <v>0</v>
      </c>
      <c r="AI184" s="31" t="str">
        <f t="shared" si="52"/>
        <v/>
      </c>
      <c r="AJ184" s="42" t="str">
        <f t="shared" si="53"/>
        <v/>
      </c>
      <c r="AL184" s="31" t="str">
        <f>IF(COUNTIF($AL$2:AL183,AI184)&gt;0,"",IF(AI184="","",AI184))</f>
        <v/>
      </c>
      <c r="AM184" s="42" t="str">
        <f t="shared" si="42"/>
        <v/>
      </c>
      <c r="AO184" s="27" t="str">
        <f t="shared" si="43"/>
        <v/>
      </c>
      <c r="AP184" s="26" t="str">
        <f t="shared" si="44"/>
        <v/>
      </c>
      <c r="AR184" s="27">
        <f t="shared" si="48"/>
        <v>43648</v>
      </c>
      <c r="AS184" s="27" t="str">
        <f t="shared" si="45"/>
        <v>火</v>
      </c>
      <c r="AT184" s="26" t="str">
        <f t="shared" si="46"/>
        <v/>
      </c>
      <c r="AU184" s="26">
        <f t="shared" si="47"/>
        <v>0</v>
      </c>
      <c r="AV184" s="26">
        <f>COUNTIF($AU$2:AU184,0)</f>
        <v>107</v>
      </c>
    </row>
    <row r="185" spans="19:48" ht="18" customHeight="1" x14ac:dyDescent="0.7">
      <c r="S185" s="17">
        <f t="shared" si="51"/>
        <v>43645</v>
      </c>
      <c r="T185" s="25">
        <f t="shared" si="40"/>
        <v>43645</v>
      </c>
      <c r="U185" s="24" t="str">
        <f t="shared" si="41"/>
        <v>57</v>
      </c>
      <c r="V185" s="23">
        <f>IF(S185="","",IF(COUNTIF(祝日計算!$D$6:$H$12,祝日計算!U185)&gt;0,1,0))</f>
        <v>1</v>
      </c>
      <c r="AI185" s="17" t="str">
        <f t="shared" si="52"/>
        <v/>
      </c>
      <c r="AJ185" s="18" t="str">
        <f t="shared" si="53"/>
        <v/>
      </c>
      <c r="AL185" s="17" t="str">
        <f>IF(COUNTIF($AL$2:AL184,AI185)&gt;0,"",IF(AI185="","",AI185))</f>
        <v/>
      </c>
      <c r="AM185" s="18" t="str">
        <f t="shared" si="42"/>
        <v/>
      </c>
      <c r="AO185" s="27" t="str">
        <f t="shared" si="43"/>
        <v/>
      </c>
      <c r="AP185" s="26" t="str">
        <f t="shared" si="44"/>
        <v/>
      </c>
      <c r="AR185" s="27">
        <f t="shared" si="48"/>
        <v>43649</v>
      </c>
      <c r="AS185" s="27" t="str">
        <f t="shared" si="45"/>
        <v>水</v>
      </c>
      <c r="AT185" s="26" t="str">
        <f t="shared" si="46"/>
        <v/>
      </c>
      <c r="AU185" s="26">
        <f t="shared" si="47"/>
        <v>0</v>
      </c>
      <c r="AV185" s="26">
        <f>COUNTIF($AU$2:AU185,0)</f>
        <v>108</v>
      </c>
    </row>
    <row r="186" spans="19:48" ht="18" customHeight="1" x14ac:dyDescent="0.7">
      <c r="S186" s="17">
        <f t="shared" si="51"/>
        <v>43646</v>
      </c>
      <c r="T186" s="25">
        <f t="shared" si="40"/>
        <v>43646</v>
      </c>
      <c r="U186" s="24" t="str">
        <f t="shared" si="41"/>
        <v>51</v>
      </c>
      <c r="V186" s="23">
        <f>IF(S186="","",IF(COUNTIF(祝日計算!$D$6:$H$12,祝日計算!U186)&gt;0,1,0))</f>
        <v>1</v>
      </c>
      <c r="AI186" s="17" t="str">
        <f t="shared" si="52"/>
        <v/>
      </c>
      <c r="AJ186" s="18" t="str">
        <f t="shared" si="53"/>
        <v/>
      </c>
      <c r="AL186" s="17" t="str">
        <f>IF(COUNTIF($AL$2:AL185,AI186)&gt;0,"",IF(AI186="","",AI186))</f>
        <v/>
      </c>
      <c r="AM186" s="18" t="str">
        <f t="shared" si="42"/>
        <v/>
      </c>
      <c r="AO186" s="27" t="str">
        <f t="shared" si="43"/>
        <v/>
      </c>
      <c r="AP186" s="26" t="str">
        <f t="shared" si="44"/>
        <v/>
      </c>
      <c r="AR186" s="27">
        <f t="shared" si="48"/>
        <v>43650</v>
      </c>
      <c r="AS186" s="27" t="str">
        <f t="shared" si="45"/>
        <v>木</v>
      </c>
      <c r="AT186" s="26" t="str">
        <f t="shared" si="46"/>
        <v/>
      </c>
      <c r="AU186" s="26">
        <f t="shared" si="47"/>
        <v>0</v>
      </c>
      <c r="AV186" s="26">
        <f>COUNTIF($AU$2:AU186,0)</f>
        <v>109</v>
      </c>
    </row>
    <row r="187" spans="19:48" ht="18" customHeight="1" x14ac:dyDescent="0.7">
      <c r="S187" s="17" t="str">
        <f t="shared" si="51"/>
        <v/>
      </c>
      <c r="T187" s="25" t="str">
        <f t="shared" si="40"/>
        <v/>
      </c>
      <c r="U187" s="24" t="str">
        <f t="shared" si="41"/>
        <v/>
      </c>
      <c r="V187" s="23" t="str">
        <f>IF(S187="","",IF(COUNTIF(祝日計算!$D$6:$H$12,祝日計算!U187)&gt;0,1,0))</f>
        <v/>
      </c>
      <c r="AI187" s="17" t="str">
        <f t="shared" si="52"/>
        <v/>
      </c>
      <c r="AJ187" s="18" t="str">
        <f t="shared" si="53"/>
        <v/>
      </c>
      <c r="AL187" s="17" t="str">
        <f>IF(COUNTIF($AL$2:AL186,AI187)&gt;0,"",IF(AI187="","",AI187))</f>
        <v/>
      </c>
      <c r="AM187" s="18" t="str">
        <f t="shared" si="42"/>
        <v/>
      </c>
      <c r="AO187" s="27" t="str">
        <f t="shared" si="43"/>
        <v/>
      </c>
      <c r="AP187" s="26" t="str">
        <f t="shared" si="44"/>
        <v/>
      </c>
      <c r="AR187" s="27">
        <f t="shared" si="48"/>
        <v>43651</v>
      </c>
      <c r="AS187" s="27" t="str">
        <f t="shared" si="45"/>
        <v>金</v>
      </c>
      <c r="AT187" s="26" t="str">
        <f t="shared" si="46"/>
        <v/>
      </c>
      <c r="AU187" s="26">
        <f t="shared" si="47"/>
        <v>0</v>
      </c>
      <c r="AV187" s="26">
        <f>COUNTIF($AU$2:AU187,0)</f>
        <v>110</v>
      </c>
    </row>
    <row r="188" spans="19:48" ht="18" customHeight="1" x14ac:dyDescent="0.7">
      <c r="S188" s="17">
        <f>DATE(設定!$G$2-1,7,1)</f>
        <v>43647</v>
      </c>
      <c r="T188" s="25">
        <f t="shared" si="40"/>
        <v>43647</v>
      </c>
      <c r="U188" s="24" t="str">
        <f t="shared" si="41"/>
        <v>12</v>
      </c>
      <c r="V188" s="23">
        <f>IF(S188="","",IF(COUNTIF(祝日計算!$D$6:$H$12,祝日計算!U188)&gt;0,1,0))</f>
        <v>0</v>
      </c>
      <c r="AI188" s="17" t="str">
        <f t="shared" si="52"/>
        <v/>
      </c>
      <c r="AJ188" s="18" t="str">
        <f t="shared" si="53"/>
        <v/>
      </c>
      <c r="AL188" s="17" t="str">
        <f>IF(COUNTIF($AL$2:AL187,AI188)&gt;0,"",IF(AI188="","",AI188))</f>
        <v/>
      </c>
      <c r="AM188" s="18" t="str">
        <f t="shared" si="42"/>
        <v/>
      </c>
      <c r="AO188" s="27" t="str">
        <f t="shared" si="43"/>
        <v/>
      </c>
      <c r="AP188" s="26" t="str">
        <f t="shared" si="44"/>
        <v/>
      </c>
      <c r="AR188" s="27">
        <f t="shared" si="48"/>
        <v>43652</v>
      </c>
      <c r="AS188" s="27" t="str">
        <f t="shared" si="45"/>
        <v>土</v>
      </c>
      <c r="AT188" s="26" t="str">
        <f t="shared" si="46"/>
        <v/>
      </c>
      <c r="AU188" s="26">
        <f t="shared" si="47"/>
        <v>1</v>
      </c>
      <c r="AV188" s="26">
        <f>COUNTIF($AU$2:AU188,0)</f>
        <v>110</v>
      </c>
    </row>
    <row r="189" spans="19:48" ht="18" customHeight="1" x14ac:dyDescent="0.7">
      <c r="S189" s="17">
        <f t="shared" ref="S189:S218" si="54">IF(S188="","",IF(MONTH(S188)&lt;&gt;MONTH(S188+1),"",S188+1))</f>
        <v>43648</v>
      </c>
      <c r="T189" s="25">
        <f t="shared" si="40"/>
        <v>43648</v>
      </c>
      <c r="U189" s="24" t="str">
        <f t="shared" si="41"/>
        <v>13</v>
      </c>
      <c r="V189" s="23">
        <f>IF(S189="","",IF(COUNTIF(祝日計算!$D$6:$H$12,祝日計算!U189)&gt;0,1,0))</f>
        <v>0</v>
      </c>
      <c r="AI189" s="17" t="str">
        <f t="shared" si="52"/>
        <v/>
      </c>
      <c r="AJ189" s="18" t="str">
        <f t="shared" si="53"/>
        <v/>
      </c>
      <c r="AL189" s="17" t="str">
        <f>IF(COUNTIF($AL$2:AL188,AI189)&gt;0,"",IF(AI189="","",AI189))</f>
        <v/>
      </c>
      <c r="AM189" s="18" t="str">
        <f t="shared" si="42"/>
        <v/>
      </c>
      <c r="AO189" s="27" t="str">
        <f t="shared" si="43"/>
        <v/>
      </c>
      <c r="AP189" s="26" t="str">
        <f t="shared" si="44"/>
        <v/>
      </c>
      <c r="AR189" s="27">
        <f t="shared" si="48"/>
        <v>43653</v>
      </c>
      <c r="AS189" s="27" t="str">
        <f t="shared" si="45"/>
        <v>日</v>
      </c>
      <c r="AT189" s="26" t="str">
        <f t="shared" si="46"/>
        <v/>
      </c>
      <c r="AU189" s="26">
        <f t="shared" si="47"/>
        <v>1</v>
      </c>
      <c r="AV189" s="26">
        <f>COUNTIF($AU$2:AU189,0)</f>
        <v>110</v>
      </c>
    </row>
    <row r="190" spans="19:48" ht="18" customHeight="1" x14ac:dyDescent="0.7">
      <c r="S190" s="17">
        <f t="shared" si="54"/>
        <v>43649</v>
      </c>
      <c r="T190" s="25">
        <f t="shared" si="40"/>
        <v>43649</v>
      </c>
      <c r="U190" s="24" t="str">
        <f t="shared" si="41"/>
        <v>14</v>
      </c>
      <c r="V190" s="23">
        <f>IF(S190="","",IF(COUNTIF(祝日計算!$D$6:$H$12,祝日計算!U190)&gt;0,1,0))</f>
        <v>0</v>
      </c>
      <c r="AI190" s="17" t="str">
        <f t="shared" si="52"/>
        <v/>
      </c>
      <c r="AJ190" s="18" t="str">
        <f t="shared" si="53"/>
        <v/>
      </c>
      <c r="AL190" s="17" t="str">
        <f>IF(COUNTIF($AL$2:AL189,AI190)&gt;0,"",IF(AI190="","",AI190))</f>
        <v/>
      </c>
      <c r="AM190" s="18" t="str">
        <f t="shared" si="42"/>
        <v/>
      </c>
      <c r="AO190" s="27" t="str">
        <f t="shared" si="43"/>
        <v/>
      </c>
      <c r="AP190" s="26" t="str">
        <f t="shared" si="44"/>
        <v/>
      </c>
      <c r="AR190" s="27">
        <f t="shared" si="48"/>
        <v>43654</v>
      </c>
      <c r="AS190" s="27" t="str">
        <f t="shared" si="45"/>
        <v>月</v>
      </c>
      <c r="AT190" s="26" t="str">
        <f t="shared" si="46"/>
        <v/>
      </c>
      <c r="AU190" s="26">
        <f t="shared" si="47"/>
        <v>0</v>
      </c>
      <c r="AV190" s="26">
        <f>COUNTIF($AU$2:AU190,0)</f>
        <v>111</v>
      </c>
    </row>
    <row r="191" spans="19:48" ht="18" customHeight="1" x14ac:dyDescent="0.7">
      <c r="S191" s="17">
        <f t="shared" si="54"/>
        <v>43650</v>
      </c>
      <c r="T191" s="25">
        <f t="shared" si="40"/>
        <v>43650</v>
      </c>
      <c r="U191" s="24" t="str">
        <f t="shared" si="41"/>
        <v>15</v>
      </c>
      <c r="V191" s="23">
        <f>IF(S191="","",IF(COUNTIF(祝日計算!$D$6:$H$12,祝日計算!U191)&gt;0,1,0))</f>
        <v>0</v>
      </c>
      <c r="AI191" s="17" t="str">
        <f t="shared" si="52"/>
        <v/>
      </c>
      <c r="AJ191" s="18" t="str">
        <f t="shared" si="53"/>
        <v/>
      </c>
      <c r="AL191" s="17" t="str">
        <f>IF(COUNTIF($AL$2:AL190,AI191)&gt;0,"",IF(AI191="","",AI191))</f>
        <v/>
      </c>
      <c r="AM191" s="18" t="str">
        <f t="shared" si="42"/>
        <v/>
      </c>
      <c r="AO191" s="27" t="str">
        <f t="shared" si="43"/>
        <v/>
      </c>
      <c r="AP191" s="26" t="str">
        <f t="shared" si="44"/>
        <v/>
      </c>
      <c r="AR191" s="27">
        <f t="shared" si="48"/>
        <v>43655</v>
      </c>
      <c r="AS191" s="27" t="str">
        <f t="shared" si="45"/>
        <v>火</v>
      </c>
      <c r="AT191" s="26" t="str">
        <f t="shared" si="46"/>
        <v/>
      </c>
      <c r="AU191" s="26">
        <f t="shared" si="47"/>
        <v>1</v>
      </c>
      <c r="AV191" s="26">
        <f>COUNTIF($AU$2:AU191,0)</f>
        <v>111</v>
      </c>
    </row>
    <row r="192" spans="19:48" ht="18" customHeight="1" x14ac:dyDescent="0.7">
      <c r="S192" s="17">
        <f t="shared" si="54"/>
        <v>43651</v>
      </c>
      <c r="T192" s="25">
        <f t="shared" si="40"/>
        <v>43651</v>
      </c>
      <c r="U192" s="24" t="str">
        <f t="shared" si="41"/>
        <v>16</v>
      </c>
      <c r="V192" s="23">
        <f>IF(S192="","",IF(COUNTIF(祝日計算!$D$6:$H$12,祝日計算!U192)&gt;0,1,0))</f>
        <v>0</v>
      </c>
      <c r="AI192" s="17" t="str">
        <f t="shared" si="52"/>
        <v/>
      </c>
      <c r="AJ192" s="18" t="str">
        <f t="shared" si="53"/>
        <v/>
      </c>
      <c r="AL192" s="17" t="str">
        <f>IF(COUNTIF($AL$2:AL191,AI192)&gt;0,"",IF(AI192="","",AI192))</f>
        <v/>
      </c>
      <c r="AM192" s="18" t="str">
        <f t="shared" si="42"/>
        <v/>
      </c>
      <c r="AO192" s="27" t="str">
        <f t="shared" si="43"/>
        <v/>
      </c>
      <c r="AP192" s="26" t="str">
        <f t="shared" si="44"/>
        <v/>
      </c>
      <c r="AR192" s="27">
        <f t="shared" si="48"/>
        <v>43656</v>
      </c>
      <c r="AS192" s="27" t="str">
        <f t="shared" si="45"/>
        <v>水</v>
      </c>
      <c r="AT192" s="26" t="str">
        <f t="shared" si="46"/>
        <v/>
      </c>
      <c r="AU192" s="26">
        <f t="shared" si="47"/>
        <v>0</v>
      </c>
      <c r="AV192" s="26">
        <f>COUNTIF($AU$2:AU192,0)</f>
        <v>112</v>
      </c>
    </row>
    <row r="193" spans="19:48" ht="18" customHeight="1" x14ac:dyDescent="0.7">
      <c r="S193" s="17">
        <f t="shared" si="54"/>
        <v>43652</v>
      </c>
      <c r="T193" s="25">
        <f t="shared" si="40"/>
        <v>43652</v>
      </c>
      <c r="U193" s="24" t="str">
        <f t="shared" si="41"/>
        <v>17</v>
      </c>
      <c r="V193" s="23">
        <f>IF(S193="","",IF(COUNTIF(祝日計算!$D$6:$H$12,祝日計算!U193)&gt;0,1,0))</f>
        <v>1</v>
      </c>
      <c r="AI193" s="17" t="str">
        <f t="shared" si="52"/>
        <v/>
      </c>
      <c r="AJ193" s="18" t="str">
        <f t="shared" si="53"/>
        <v/>
      </c>
      <c r="AL193" s="17" t="str">
        <f>IF(COUNTIF($AL$2:AL192,AI193)&gt;0,"",IF(AI193="","",AI193))</f>
        <v/>
      </c>
      <c r="AM193" s="18" t="str">
        <f t="shared" si="42"/>
        <v/>
      </c>
      <c r="AO193" s="27" t="str">
        <f t="shared" si="43"/>
        <v/>
      </c>
      <c r="AP193" s="26" t="str">
        <f t="shared" si="44"/>
        <v/>
      </c>
      <c r="AR193" s="27">
        <f t="shared" si="48"/>
        <v>43657</v>
      </c>
      <c r="AS193" s="27" t="str">
        <f t="shared" si="45"/>
        <v>木</v>
      </c>
      <c r="AT193" s="26" t="str">
        <f t="shared" si="46"/>
        <v/>
      </c>
      <c r="AU193" s="26">
        <f t="shared" si="47"/>
        <v>0</v>
      </c>
      <c r="AV193" s="26">
        <f>COUNTIF($AU$2:AU193,0)</f>
        <v>113</v>
      </c>
    </row>
    <row r="194" spans="19:48" ht="18" customHeight="1" x14ac:dyDescent="0.7">
      <c r="S194" s="17">
        <f t="shared" si="54"/>
        <v>43653</v>
      </c>
      <c r="T194" s="25">
        <f t="shared" ref="T194:T257" si="55">S194</f>
        <v>43653</v>
      </c>
      <c r="U194" s="24" t="str">
        <f t="shared" ref="U194:U257" si="56">IFERROR(INT((DAY(S194)-0.1)/7)+1&amp;WEEKDAY(S194),"")</f>
        <v>11</v>
      </c>
      <c r="V194" s="23">
        <f>IF(S194="","",IF(COUNTIF(祝日計算!$D$6:$H$12,祝日計算!U194)&gt;0,1,0))</f>
        <v>1</v>
      </c>
      <c r="AI194" s="17" t="str">
        <f t="shared" si="52"/>
        <v/>
      </c>
      <c r="AJ194" s="18" t="str">
        <f t="shared" si="53"/>
        <v/>
      </c>
      <c r="AL194" s="17" t="str">
        <f>IF(COUNTIF($AL$2:AL193,AI194)&gt;0,"",IF(AI194="","",AI194))</f>
        <v/>
      </c>
      <c r="AM194" s="18" t="str">
        <f t="shared" ref="AM194:AM257" si="57">IF(AL194="","",AJ194)</f>
        <v/>
      </c>
      <c r="AO194" s="27" t="str">
        <f t="shared" ref="AO194:AO257" si="58">IFERROR(SMALL($AL$2:$AL$282,ROW()-1),"")</f>
        <v/>
      </c>
      <c r="AP194" s="26" t="str">
        <f t="shared" ref="AP194:AP257" si="59">IFERROR(VLOOKUP(AO194,$AL$2:$AM$282,2,FALSE),"")</f>
        <v/>
      </c>
      <c r="AR194" s="27">
        <f t="shared" si="48"/>
        <v>43658</v>
      </c>
      <c r="AS194" s="27" t="str">
        <f t="shared" ref="AS194:AS257" si="60">IF(AT194&lt;&gt;"","祝",TEXT(AR194,"aaa"))</f>
        <v>金</v>
      </c>
      <c r="AT194" s="26" t="str">
        <f t="shared" ref="AT194:AT257" si="61">IFERROR(VLOOKUP(AR194,$AL$2:$AM$1398,2,FALSE),"")&amp;""</f>
        <v/>
      </c>
      <c r="AU194" s="26">
        <f t="shared" ref="AU194:AU257" si="62">IF($B$21=1,IF(COUNTIF($AL$2:$AL$1398,AR194)&gt;0,1,0),IF((COUNTIF($AI$2:$AI$41,AR194)+COUNTIF($AI$283:$AI$1398,AR194))&gt;0,1,0))</f>
        <v>0</v>
      </c>
      <c r="AV194" s="26">
        <f>COUNTIF($AU$2:AU194,0)</f>
        <v>114</v>
      </c>
    </row>
    <row r="195" spans="19:48" ht="18" customHeight="1" x14ac:dyDescent="0.7">
      <c r="S195" s="17">
        <f t="shared" si="54"/>
        <v>43654</v>
      </c>
      <c r="T195" s="25">
        <f t="shared" si="55"/>
        <v>43654</v>
      </c>
      <c r="U195" s="24" t="str">
        <f t="shared" si="56"/>
        <v>22</v>
      </c>
      <c r="V195" s="23">
        <f>IF(S195="","",IF(COUNTIF(祝日計算!$D$6:$H$12,祝日計算!U195)&gt;0,1,0))</f>
        <v>0</v>
      </c>
      <c r="AI195" s="17" t="str">
        <f t="shared" si="52"/>
        <v/>
      </c>
      <c r="AJ195" s="18" t="str">
        <f t="shared" si="53"/>
        <v/>
      </c>
      <c r="AL195" s="17" t="str">
        <f>IF(COUNTIF($AL$2:AL194,AI195)&gt;0,"",IF(AI195="","",AI195))</f>
        <v/>
      </c>
      <c r="AM195" s="18" t="str">
        <f t="shared" si="57"/>
        <v/>
      </c>
      <c r="AO195" s="27" t="str">
        <f t="shared" si="58"/>
        <v/>
      </c>
      <c r="AP195" s="26" t="str">
        <f t="shared" si="59"/>
        <v/>
      </c>
      <c r="AR195" s="27">
        <f t="shared" ref="AR195:AR258" si="63">AR194+1</f>
        <v>43659</v>
      </c>
      <c r="AS195" s="27" t="str">
        <f t="shared" si="60"/>
        <v>土</v>
      </c>
      <c r="AT195" s="26" t="str">
        <f t="shared" si="61"/>
        <v/>
      </c>
      <c r="AU195" s="26">
        <f t="shared" si="62"/>
        <v>1</v>
      </c>
      <c r="AV195" s="26">
        <f>COUNTIF($AU$2:AU195,0)</f>
        <v>114</v>
      </c>
    </row>
    <row r="196" spans="19:48" ht="18" customHeight="1" x14ac:dyDescent="0.7">
      <c r="S196" s="17">
        <f t="shared" si="54"/>
        <v>43655</v>
      </c>
      <c r="T196" s="25">
        <f t="shared" si="55"/>
        <v>43655</v>
      </c>
      <c r="U196" s="24" t="str">
        <f t="shared" si="56"/>
        <v>23</v>
      </c>
      <c r="V196" s="23">
        <f>IF(S196="","",IF(COUNTIF(祝日計算!$D$6:$H$12,祝日計算!U196)&gt;0,1,0))</f>
        <v>1</v>
      </c>
      <c r="AI196" s="17" t="str">
        <f t="shared" si="52"/>
        <v/>
      </c>
      <c r="AJ196" s="18" t="str">
        <f t="shared" si="53"/>
        <v/>
      </c>
      <c r="AL196" s="17" t="str">
        <f>IF(COUNTIF($AL$2:AL195,AI196)&gt;0,"",IF(AI196="","",AI196))</f>
        <v/>
      </c>
      <c r="AM196" s="18" t="str">
        <f t="shared" si="57"/>
        <v/>
      </c>
      <c r="AO196" s="27" t="str">
        <f t="shared" si="58"/>
        <v/>
      </c>
      <c r="AP196" s="26" t="str">
        <f t="shared" si="59"/>
        <v/>
      </c>
      <c r="AR196" s="27">
        <f t="shared" si="63"/>
        <v>43660</v>
      </c>
      <c r="AS196" s="27" t="str">
        <f t="shared" si="60"/>
        <v>日</v>
      </c>
      <c r="AT196" s="26" t="str">
        <f t="shared" si="61"/>
        <v/>
      </c>
      <c r="AU196" s="26">
        <f t="shared" si="62"/>
        <v>1</v>
      </c>
      <c r="AV196" s="26">
        <f>COUNTIF($AU$2:AU196,0)</f>
        <v>114</v>
      </c>
    </row>
    <row r="197" spans="19:48" ht="18" customHeight="1" x14ac:dyDescent="0.7">
      <c r="S197" s="17">
        <f t="shared" si="54"/>
        <v>43656</v>
      </c>
      <c r="T197" s="25">
        <f t="shared" si="55"/>
        <v>43656</v>
      </c>
      <c r="U197" s="24" t="str">
        <f t="shared" si="56"/>
        <v>24</v>
      </c>
      <c r="V197" s="23">
        <f>IF(S197="","",IF(COUNTIF(祝日計算!$D$6:$H$12,祝日計算!U197)&gt;0,1,0))</f>
        <v>0</v>
      </c>
      <c r="AI197" s="17" t="str">
        <f t="shared" si="52"/>
        <v/>
      </c>
      <c r="AJ197" s="18" t="str">
        <f t="shared" si="53"/>
        <v/>
      </c>
      <c r="AL197" s="17" t="str">
        <f>IF(COUNTIF($AL$2:AL196,AI197)&gt;0,"",IF(AI197="","",AI197))</f>
        <v/>
      </c>
      <c r="AM197" s="18" t="str">
        <f t="shared" si="57"/>
        <v/>
      </c>
      <c r="AO197" s="27" t="str">
        <f t="shared" si="58"/>
        <v/>
      </c>
      <c r="AP197" s="26" t="str">
        <f t="shared" si="59"/>
        <v/>
      </c>
      <c r="AR197" s="27">
        <f t="shared" si="63"/>
        <v>43661</v>
      </c>
      <c r="AS197" s="27" t="str">
        <f t="shared" si="60"/>
        <v>祝</v>
      </c>
      <c r="AT197" s="26" t="str">
        <f t="shared" si="61"/>
        <v>海の日</v>
      </c>
      <c r="AU197" s="26">
        <f t="shared" si="62"/>
        <v>1</v>
      </c>
      <c r="AV197" s="26">
        <f>COUNTIF($AU$2:AU197,0)</f>
        <v>114</v>
      </c>
    </row>
    <row r="198" spans="19:48" ht="18" customHeight="1" x14ac:dyDescent="0.7">
      <c r="S198" s="17">
        <f t="shared" si="54"/>
        <v>43657</v>
      </c>
      <c r="T198" s="25">
        <f t="shared" si="55"/>
        <v>43657</v>
      </c>
      <c r="U198" s="24" t="str">
        <f t="shared" si="56"/>
        <v>25</v>
      </c>
      <c r="V198" s="23">
        <f>IF(S198="","",IF(COUNTIF(祝日計算!$D$6:$H$12,祝日計算!U198)&gt;0,1,0))</f>
        <v>0</v>
      </c>
      <c r="AI198" s="17" t="str">
        <f t="shared" ref="AI198:AI219" si="64">IF(O34="","",O34)</f>
        <v/>
      </c>
      <c r="AJ198" s="18" t="str">
        <f t="shared" ref="AJ198:AJ219" si="65">IF(O34="","","振替休日")</f>
        <v/>
      </c>
      <c r="AL198" s="17" t="str">
        <f>IF(COUNTIF($AL$2:AL197,AI198)&gt;0,"",IF(AI198="","",AI198))</f>
        <v/>
      </c>
      <c r="AM198" s="18" t="str">
        <f t="shared" si="57"/>
        <v/>
      </c>
      <c r="AO198" s="27" t="str">
        <f t="shared" si="58"/>
        <v/>
      </c>
      <c r="AP198" s="26" t="str">
        <f t="shared" si="59"/>
        <v/>
      </c>
      <c r="AR198" s="27">
        <f t="shared" si="63"/>
        <v>43662</v>
      </c>
      <c r="AS198" s="27" t="str">
        <f t="shared" si="60"/>
        <v>火</v>
      </c>
      <c r="AT198" s="26" t="str">
        <f t="shared" si="61"/>
        <v/>
      </c>
      <c r="AU198" s="26">
        <f t="shared" si="62"/>
        <v>0</v>
      </c>
      <c r="AV198" s="26">
        <f>COUNTIF($AU$2:AU198,0)</f>
        <v>115</v>
      </c>
    </row>
    <row r="199" spans="19:48" ht="18" customHeight="1" x14ac:dyDescent="0.7">
      <c r="S199" s="17">
        <f t="shared" si="54"/>
        <v>43658</v>
      </c>
      <c r="T199" s="25">
        <f t="shared" si="55"/>
        <v>43658</v>
      </c>
      <c r="U199" s="24" t="str">
        <f t="shared" si="56"/>
        <v>26</v>
      </c>
      <c r="V199" s="23">
        <f>IF(S199="","",IF(COUNTIF(祝日計算!$D$6:$H$12,祝日計算!U199)&gt;0,1,0))</f>
        <v>0</v>
      </c>
      <c r="AI199" s="17" t="str">
        <f t="shared" si="64"/>
        <v/>
      </c>
      <c r="AJ199" s="18" t="str">
        <f t="shared" si="65"/>
        <v/>
      </c>
      <c r="AL199" s="17" t="str">
        <f>IF(COUNTIF($AL$2:AL198,AI199)&gt;0,"",IF(AI199="","",AI199))</f>
        <v/>
      </c>
      <c r="AM199" s="18" t="str">
        <f t="shared" si="57"/>
        <v/>
      </c>
      <c r="AO199" s="27" t="str">
        <f t="shared" si="58"/>
        <v/>
      </c>
      <c r="AP199" s="26" t="str">
        <f t="shared" si="59"/>
        <v/>
      </c>
      <c r="AR199" s="27">
        <f t="shared" si="63"/>
        <v>43663</v>
      </c>
      <c r="AS199" s="27" t="str">
        <f t="shared" si="60"/>
        <v>水</v>
      </c>
      <c r="AT199" s="26" t="str">
        <f t="shared" si="61"/>
        <v/>
      </c>
      <c r="AU199" s="26">
        <f t="shared" si="62"/>
        <v>0</v>
      </c>
      <c r="AV199" s="26">
        <f>COUNTIF($AU$2:AU199,0)</f>
        <v>116</v>
      </c>
    </row>
    <row r="200" spans="19:48" ht="18" customHeight="1" x14ac:dyDescent="0.7">
      <c r="S200" s="17">
        <f t="shared" si="54"/>
        <v>43659</v>
      </c>
      <c r="T200" s="25">
        <f t="shared" si="55"/>
        <v>43659</v>
      </c>
      <c r="U200" s="24" t="str">
        <f t="shared" si="56"/>
        <v>27</v>
      </c>
      <c r="V200" s="23">
        <f>IF(S200="","",IF(COUNTIF(祝日計算!$D$6:$H$12,祝日計算!U200)&gt;0,1,0))</f>
        <v>1</v>
      </c>
      <c r="AI200" s="17" t="str">
        <f t="shared" si="64"/>
        <v/>
      </c>
      <c r="AJ200" s="18" t="str">
        <f t="shared" si="65"/>
        <v/>
      </c>
      <c r="AL200" s="17" t="str">
        <f>IF(COUNTIF($AL$2:AL199,AI200)&gt;0,"",IF(AI200="","",AI200))</f>
        <v/>
      </c>
      <c r="AM200" s="18" t="str">
        <f t="shared" si="57"/>
        <v/>
      </c>
      <c r="AO200" s="27" t="str">
        <f t="shared" si="58"/>
        <v/>
      </c>
      <c r="AP200" s="26" t="str">
        <f t="shared" si="59"/>
        <v/>
      </c>
      <c r="AR200" s="27">
        <f t="shared" si="63"/>
        <v>43664</v>
      </c>
      <c r="AS200" s="27" t="str">
        <f t="shared" si="60"/>
        <v>木</v>
      </c>
      <c r="AT200" s="26" t="str">
        <f t="shared" si="61"/>
        <v/>
      </c>
      <c r="AU200" s="26">
        <f t="shared" si="62"/>
        <v>0</v>
      </c>
      <c r="AV200" s="26">
        <f>COUNTIF($AU$2:AU200,0)</f>
        <v>117</v>
      </c>
    </row>
    <row r="201" spans="19:48" ht="18" customHeight="1" x14ac:dyDescent="0.7">
      <c r="S201" s="17">
        <f t="shared" si="54"/>
        <v>43660</v>
      </c>
      <c r="T201" s="25">
        <f t="shared" si="55"/>
        <v>43660</v>
      </c>
      <c r="U201" s="24" t="str">
        <f t="shared" si="56"/>
        <v>21</v>
      </c>
      <c r="V201" s="23">
        <f>IF(S201="","",IF(COUNTIF(祝日計算!$D$6:$H$12,祝日計算!U201)&gt;0,1,0))</f>
        <v>1</v>
      </c>
      <c r="AI201" s="17" t="str">
        <f t="shared" si="64"/>
        <v/>
      </c>
      <c r="AJ201" s="18" t="str">
        <f t="shared" si="65"/>
        <v/>
      </c>
      <c r="AL201" s="17" t="str">
        <f>IF(COUNTIF($AL$2:AL200,AI201)&gt;0,"",IF(AI201="","",AI201))</f>
        <v/>
      </c>
      <c r="AM201" s="18" t="str">
        <f t="shared" si="57"/>
        <v/>
      </c>
      <c r="AO201" s="27" t="str">
        <f t="shared" si="58"/>
        <v/>
      </c>
      <c r="AP201" s="26" t="str">
        <f t="shared" si="59"/>
        <v/>
      </c>
      <c r="AR201" s="27">
        <f t="shared" si="63"/>
        <v>43665</v>
      </c>
      <c r="AS201" s="27" t="str">
        <f t="shared" si="60"/>
        <v>金</v>
      </c>
      <c r="AT201" s="26" t="str">
        <f t="shared" si="61"/>
        <v/>
      </c>
      <c r="AU201" s="26">
        <f t="shared" si="62"/>
        <v>0</v>
      </c>
      <c r="AV201" s="26">
        <f>COUNTIF($AU$2:AU201,0)</f>
        <v>118</v>
      </c>
    </row>
    <row r="202" spans="19:48" ht="18" customHeight="1" x14ac:dyDescent="0.7">
      <c r="S202" s="17">
        <f t="shared" si="54"/>
        <v>43661</v>
      </c>
      <c r="T202" s="25">
        <f t="shared" si="55"/>
        <v>43661</v>
      </c>
      <c r="U202" s="24" t="str">
        <f t="shared" si="56"/>
        <v>32</v>
      </c>
      <c r="V202" s="23">
        <f>IF(S202="","",IF(COUNTIF(祝日計算!$D$6:$H$12,祝日計算!U202)&gt;0,1,0))</f>
        <v>0</v>
      </c>
      <c r="AI202" s="17" t="str">
        <f t="shared" si="64"/>
        <v/>
      </c>
      <c r="AJ202" s="18" t="str">
        <f t="shared" si="65"/>
        <v/>
      </c>
      <c r="AL202" s="17" t="str">
        <f>IF(COUNTIF($AL$2:AL201,AI202)&gt;0,"",IF(AI202="","",AI202))</f>
        <v/>
      </c>
      <c r="AM202" s="18" t="str">
        <f t="shared" si="57"/>
        <v/>
      </c>
      <c r="AO202" s="27" t="str">
        <f t="shared" si="58"/>
        <v/>
      </c>
      <c r="AP202" s="26" t="str">
        <f t="shared" si="59"/>
        <v/>
      </c>
      <c r="AR202" s="27">
        <f t="shared" si="63"/>
        <v>43666</v>
      </c>
      <c r="AS202" s="27" t="str">
        <f t="shared" si="60"/>
        <v>土</v>
      </c>
      <c r="AT202" s="26" t="str">
        <f t="shared" si="61"/>
        <v/>
      </c>
      <c r="AU202" s="26">
        <f t="shared" si="62"/>
        <v>1</v>
      </c>
      <c r="AV202" s="26">
        <f>COUNTIF($AU$2:AU202,0)</f>
        <v>118</v>
      </c>
    </row>
    <row r="203" spans="19:48" ht="18" customHeight="1" x14ac:dyDescent="0.7">
      <c r="S203" s="17">
        <f t="shared" si="54"/>
        <v>43662</v>
      </c>
      <c r="T203" s="25">
        <f t="shared" si="55"/>
        <v>43662</v>
      </c>
      <c r="U203" s="24" t="str">
        <f t="shared" si="56"/>
        <v>33</v>
      </c>
      <c r="V203" s="23">
        <f>IF(S203="","",IF(COUNTIF(祝日計算!$D$6:$H$12,祝日計算!U203)&gt;0,1,0))</f>
        <v>0</v>
      </c>
      <c r="AI203" s="17" t="str">
        <f t="shared" si="64"/>
        <v/>
      </c>
      <c r="AJ203" s="18" t="str">
        <f t="shared" si="65"/>
        <v/>
      </c>
      <c r="AL203" s="17" t="str">
        <f>IF(COUNTIF($AL$2:AL202,AI203)&gt;0,"",IF(AI203="","",AI203))</f>
        <v/>
      </c>
      <c r="AM203" s="18" t="str">
        <f t="shared" si="57"/>
        <v/>
      </c>
      <c r="AO203" s="27" t="str">
        <f t="shared" si="58"/>
        <v/>
      </c>
      <c r="AP203" s="26" t="str">
        <f t="shared" si="59"/>
        <v/>
      </c>
      <c r="AR203" s="27">
        <f t="shared" si="63"/>
        <v>43667</v>
      </c>
      <c r="AS203" s="27" t="str">
        <f t="shared" si="60"/>
        <v>日</v>
      </c>
      <c r="AT203" s="26" t="str">
        <f t="shared" si="61"/>
        <v/>
      </c>
      <c r="AU203" s="26">
        <f t="shared" si="62"/>
        <v>1</v>
      </c>
      <c r="AV203" s="26">
        <f>COUNTIF($AU$2:AU203,0)</f>
        <v>118</v>
      </c>
    </row>
    <row r="204" spans="19:48" ht="18" customHeight="1" x14ac:dyDescent="0.7">
      <c r="S204" s="17">
        <f t="shared" si="54"/>
        <v>43663</v>
      </c>
      <c r="T204" s="25">
        <f t="shared" si="55"/>
        <v>43663</v>
      </c>
      <c r="U204" s="24" t="str">
        <f t="shared" si="56"/>
        <v>34</v>
      </c>
      <c r="V204" s="23">
        <f>IF(S204="","",IF(COUNTIF(祝日計算!$D$6:$H$12,祝日計算!U204)&gt;0,1,0))</f>
        <v>0</v>
      </c>
      <c r="AI204" s="17" t="str">
        <f t="shared" si="64"/>
        <v/>
      </c>
      <c r="AJ204" s="18" t="str">
        <f t="shared" si="65"/>
        <v/>
      </c>
      <c r="AL204" s="17" t="str">
        <f>IF(COUNTIF($AL$2:AL203,AI204)&gt;0,"",IF(AI204="","",AI204))</f>
        <v/>
      </c>
      <c r="AM204" s="18" t="str">
        <f t="shared" si="57"/>
        <v/>
      </c>
      <c r="AO204" s="27" t="str">
        <f t="shared" si="58"/>
        <v/>
      </c>
      <c r="AP204" s="26" t="str">
        <f t="shared" si="59"/>
        <v/>
      </c>
      <c r="AR204" s="27">
        <f t="shared" si="63"/>
        <v>43668</v>
      </c>
      <c r="AS204" s="27" t="str">
        <f t="shared" si="60"/>
        <v>月</v>
      </c>
      <c r="AT204" s="26" t="str">
        <f t="shared" si="61"/>
        <v/>
      </c>
      <c r="AU204" s="26">
        <f t="shared" si="62"/>
        <v>0</v>
      </c>
      <c r="AV204" s="26">
        <f>COUNTIF($AU$2:AU204,0)</f>
        <v>119</v>
      </c>
    </row>
    <row r="205" spans="19:48" ht="18" customHeight="1" x14ac:dyDescent="0.7">
      <c r="S205" s="17">
        <f t="shared" si="54"/>
        <v>43664</v>
      </c>
      <c r="T205" s="25">
        <f t="shared" si="55"/>
        <v>43664</v>
      </c>
      <c r="U205" s="24" t="str">
        <f t="shared" si="56"/>
        <v>35</v>
      </c>
      <c r="V205" s="23">
        <f>IF(S205="","",IF(COUNTIF(祝日計算!$D$6:$H$12,祝日計算!U205)&gt;0,1,0))</f>
        <v>0</v>
      </c>
      <c r="AI205" s="17" t="str">
        <f t="shared" si="64"/>
        <v/>
      </c>
      <c r="AJ205" s="18" t="str">
        <f t="shared" si="65"/>
        <v/>
      </c>
      <c r="AL205" s="17" t="str">
        <f>IF(COUNTIF($AL$2:AL204,AI205)&gt;0,"",IF(AI205="","",AI205))</f>
        <v/>
      </c>
      <c r="AM205" s="18" t="str">
        <f t="shared" si="57"/>
        <v/>
      </c>
      <c r="AO205" s="27" t="str">
        <f t="shared" si="58"/>
        <v/>
      </c>
      <c r="AP205" s="26" t="str">
        <f t="shared" si="59"/>
        <v/>
      </c>
      <c r="AR205" s="27">
        <f t="shared" si="63"/>
        <v>43669</v>
      </c>
      <c r="AS205" s="27" t="str">
        <f t="shared" si="60"/>
        <v>火</v>
      </c>
      <c r="AT205" s="26" t="str">
        <f t="shared" si="61"/>
        <v/>
      </c>
      <c r="AU205" s="26">
        <f t="shared" si="62"/>
        <v>1</v>
      </c>
      <c r="AV205" s="26">
        <f>COUNTIF($AU$2:AU205,0)</f>
        <v>119</v>
      </c>
    </row>
    <row r="206" spans="19:48" ht="18" customHeight="1" x14ac:dyDescent="0.7">
      <c r="S206" s="17">
        <f t="shared" si="54"/>
        <v>43665</v>
      </c>
      <c r="T206" s="25">
        <f t="shared" si="55"/>
        <v>43665</v>
      </c>
      <c r="U206" s="24" t="str">
        <f t="shared" si="56"/>
        <v>36</v>
      </c>
      <c r="V206" s="23">
        <f>IF(S206="","",IF(COUNTIF(祝日計算!$D$6:$H$12,祝日計算!U206)&gt;0,1,0))</f>
        <v>0</v>
      </c>
      <c r="AI206" s="17" t="str">
        <f t="shared" si="64"/>
        <v/>
      </c>
      <c r="AJ206" s="18" t="str">
        <f t="shared" si="65"/>
        <v/>
      </c>
      <c r="AL206" s="17" t="str">
        <f>IF(COUNTIF($AL$2:AL205,AI206)&gt;0,"",IF(AI206="","",AI206))</f>
        <v/>
      </c>
      <c r="AM206" s="18" t="str">
        <f t="shared" si="57"/>
        <v/>
      </c>
      <c r="AO206" s="27" t="str">
        <f t="shared" si="58"/>
        <v/>
      </c>
      <c r="AP206" s="26" t="str">
        <f t="shared" si="59"/>
        <v/>
      </c>
      <c r="AR206" s="27">
        <f t="shared" si="63"/>
        <v>43670</v>
      </c>
      <c r="AS206" s="27" t="str">
        <f t="shared" si="60"/>
        <v>水</v>
      </c>
      <c r="AT206" s="26" t="str">
        <f t="shared" si="61"/>
        <v/>
      </c>
      <c r="AU206" s="26">
        <f t="shared" si="62"/>
        <v>0</v>
      </c>
      <c r="AV206" s="26">
        <f>COUNTIF($AU$2:AU206,0)</f>
        <v>120</v>
      </c>
    </row>
    <row r="207" spans="19:48" ht="18" customHeight="1" x14ac:dyDescent="0.7">
      <c r="S207" s="17">
        <f t="shared" si="54"/>
        <v>43666</v>
      </c>
      <c r="T207" s="25">
        <f t="shared" si="55"/>
        <v>43666</v>
      </c>
      <c r="U207" s="24" t="str">
        <f t="shared" si="56"/>
        <v>37</v>
      </c>
      <c r="V207" s="23">
        <f>IF(S207="","",IF(COUNTIF(祝日計算!$D$6:$H$12,祝日計算!U207)&gt;0,1,0))</f>
        <v>1</v>
      </c>
      <c r="AI207" s="17" t="str">
        <f t="shared" si="64"/>
        <v/>
      </c>
      <c r="AJ207" s="18" t="str">
        <f t="shared" si="65"/>
        <v/>
      </c>
      <c r="AL207" s="17" t="str">
        <f>IF(COUNTIF($AL$2:AL206,AI207)&gt;0,"",IF(AI207="","",AI207))</f>
        <v/>
      </c>
      <c r="AM207" s="18" t="str">
        <f t="shared" si="57"/>
        <v/>
      </c>
      <c r="AO207" s="27" t="str">
        <f t="shared" si="58"/>
        <v/>
      </c>
      <c r="AP207" s="26" t="str">
        <f t="shared" si="59"/>
        <v/>
      </c>
      <c r="AR207" s="27">
        <f t="shared" si="63"/>
        <v>43671</v>
      </c>
      <c r="AS207" s="27" t="str">
        <f t="shared" si="60"/>
        <v>木</v>
      </c>
      <c r="AT207" s="26" t="str">
        <f t="shared" si="61"/>
        <v/>
      </c>
      <c r="AU207" s="26">
        <f t="shared" si="62"/>
        <v>0</v>
      </c>
      <c r="AV207" s="26">
        <f>COUNTIF($AU$2:AU207,0)</f>
        <v>121</v>
      </c>
    </row>
    <row r="208" spans="19:48" ht="18" customHeight="1" x14ac:dyDescent="0.7">
      <c r="S208" s="17">
        <f t="shared" si="54"/>
        <v>43667</v>
      </c>
      <c r="T208" s="25">
        <f t="shared" si="55"/>
        <v>43667</v>
      </c>
      <c r="U208" s="24" t="str">
        <f t="shared" si="56"/>
        <v>31</v>
      </c>
      <c r="V208" s="23">
        <f>IF(S208="","",IF(COUNTIF(祝日計算!$D$6:$H$12,祝日計算!U208)&gt;0,1,0))</f>
        <v>1</v>
      </c>
      <c r="AI208" s="17" t="str">
        <f t="shared" si="64"/>
        <v/>
      </c>
      <c r="AJ208" s="18" t="str">
        <f t="shared" si="65"/>
        <v/>
      </c>
      <c r="AL208" s="17" t="str">
        <f>IF(COUNTIF($AL$2:AL207,AI208)&gt;0,"",IF(AI208="","",AI208))</f>
        <v/>
      </c>
      <c r="AM208" s="18" t="str">
        <f t="shared" si="57"/>
        <v/>
      </c>
      <c r="AO208" s="27" t="str">
        <f t="shared" si="58"/>
        <v/>
      </c>
      <c r="AP208" s="26" t="str">
        <f t="shared" si="59"/>
        <v/>
      </c>
      <c r="AR208" s="27">
        <f t="shared" si="63"/>
        <v>43672</v>
      </c>
      <c r="AS208" s="27" t="str">
        <f t="shared" si="60"/>
        <v>金</v>
      </c>
      <c r="AT208" s="26" t="str">
        <f t="shared" si="61"/>
        <v/>
      </c>
      <c r="AU208" s="26">
        <f t="shared" si="62"/>
        <v>0</v>
      </c>
      <c r="AV208" s="26">
        <f>COUNTIF($AU$2:AU208,0)</f>
        <v>122</v>
      </c>
    </row>
    <row r="209" spans="19:48" ht="18" customHeight="1" x14ac:dyDescent="0.7">
      <c r="S209" s="17">
        <f t="shared" si="54"/>
        <v>43668</v>
      </c>
      <c r="T209" s="25">
        <f t="shared" si="55"/>
        <v>43668</v>
      </c>
      <c r="U209" s="24" t="str">
        <f t="shared" si="56"/>
        <v>42</v>
      </c>
      <c r="V209" s="23">
        <f>IF(S209="","",IF(COUNTIF(祝日計算!$D$6:$H$12,祝日計算!U209)&gt;0,1,0))</f>
        <v>0</v>
      </c>
      <c r="AI209" s="17" t="str">
        <f t="shared" si="64"/>
        <v/>
      </c>
      <c r="AJ209" s="18" t="str">
        <f t="shared" si="65"/>
        <v/>
      </c>
      <c r="AL209" s="17" t="str">
        <f>IF(COUNTIF($AL$2:AL208,AI209)&gt;0,"",IF(AI209="","",AI209))</f>
        <v/>
      </c>
      <c r="AM209" s="18" t="str">
        <f t="shared" si="57"/>
        <v/>
      </c>
      <c r="AO209" s="27" t="str">
        <f t="shared" si="58"/>
        <v/>
      </c>
      <c r="AP209" s="26" t="str">
        <f t="shared" si="59"/>
        <v/>
      </c>
      <c r="AR209" s="27">
        <f t="shared" si="63"/>
        <v>43673</v>
      </c>
      <c r="AS209" s="27" t="str">
        <f t="shared" si="60"/>
        <v>土</v>
      </c>
      <c r="AT209" s="26" t="str">
        <f t="shared" si="61"/>
        <v/>
      </c>
      <c r="AU209" s="26">
        <f t="shared" si="62"/>
        <v>1</v>
      </c>
      <c r="AV209" s="26">
        <f>COUNTIF($AU$2:AU209,0)</f>
        <v>122</v>
      </c>
    </row>
    <row r="210" spans="19:48" ht="18" customHeight="1" x14ac:dyDescent="0.7">
      <c r="S210" s="17">
        <f t="shared" si="54"/>
        <v>43669</v>
      </c>
      <c r="T210" s="25">
        <f t="shared" si="55"/>
        <v>43669</v>
      </c>
      <c r="U210" s="24" t="str">
        <f t="shared" si="56"/>
        <v>43</v>
      </c>
      <c r="V210" s="23">
        <f>IF(S210="","",IF(COUNTIF(祝日計算!$D$6:$H$12,祝日計算!U210)&gt;0,1,0))</f>
        <v>1</v>
      </c>
      <c r="AI210" s="17" t="str">
        <f t="shared" si="64"/>
        <v/>
      </c>
      <c r="AJ210" s="18" t="str">
        <f t="shared" si="65"/>
        <v/>
      </c>
      <c r="AL210" s="17" t="str">
        <f>IF(COUNTIF($AL$2:AL209,AI210)&gt;0,"",IF(AI210="","",AI210))</f>
        <v/>
      </c>
      <c r="AM210" s="18" t="str">
        <f t="shared" si="57"/>
        <v/>
      </c>
      <c r="AO210" s="27" t="str">
        <f t="shared" si="58"/>
        <v/>
      </c>
      <c r="AP210" s="26" t="str">
        <f t="shared" si="59"/>
        <v/>
      </c>
      <c r="AR210" s="27">
        <f t="shared" si="63"/>
        <v>43674</v>
      </c>
      <c r="AS210" s="27" t="str">
        <f t="shared" si="60"/>
        <v>日</v>
      </c>
      <c r="AT210" s="26" t="str">
        <f t="shared" si="61"/>
        <v/>
      </c>
      <c r="AU210" s="26">
        <f t="shared" si="62"/>
        <v>1</v>
      </c>
      <c r="AV210" s="26">
        <f>COUNTIF($AU$2:AU210,0)</f>
        <v>122</v>
      </c>
    </row>
    <row r="211" spans="19:48" ht="18" customHeight="1" x14ac:dyDescent="0.7">
      <c r="S211" s="17">
        <f t="shared" si="54"/>
        <v>43670</v>
      </c>
      <c r="T211" s="25">
        <f t="shared" si="55"/>
        <v>43670</v>
      </c>
      <c r="U211" s="24" t="str">
        <f t="shared" si="56"/>
        <v>44</v>
      </c>
      <c r="V211" s="23">
        <f>IF(S211="","",IF(COUNTIF(祝日計算!$D$6:$H$12,祝日計算!U211)&gt;0,1,0))</f>
        <v>0</v>
      </c>
      <c r="AI211" s="17" t="str">
        <f t="shared" si="64"/>
        <v/>
      </c>
      <c r="AJ211" s="18" t="str">
        <f t="shared" si="65"/>
        <v/>
      </c>
      <c r="AL211" s="17" t="str">
        <f>IF(COUNTIF($AL$2:AL210,AI211)&gt;0,"",IF(AI211="","",AI211))</f>
        <v/>
      </c>
      <c r="AM211" s="18" t="str">
        <f t="shared" si="57"/>
        <v/>
      </c>
      <c r="AO211" s="27" t="str">
        <f t="shared" si="58"/>
        <v/>
      </c>
      <c r="AP211" s="26" t="str">
        <f t="shared" si="59"/>
        <v/>
      </c>
      <c r="AR211" s="27">
        <f t="shared" si="63"/>
        <v>43675</v>
      </c>
      <c r="AS211" s="27" t="str">
        <f t="shared" si="60"/>
        <v>月</v>
      </c>
      <c r="AT211" s="26" t="str">
        <f t="shared" si="61"/>
        <v/>
      </c>
      <c r="AU211" s="26">
        <f t="shared" si="62"/>
        <v>0</v>
      </c>
      <c r="AV211" s="26">
        <f>COUNTIF($AU$2:AU211,0)</f>
        <v>123</v>
      </c>
    </row>
    <row r="212" spans="19:48" ht="18" customHeight="1" x14ac:dyDescent="0.7">
      <c r="S212" s="17">
        <f t="shared" si="54"/>
        <v>43671</v>
      </c>
      <c r="T212" s="25">
        <f t="shared" si="55"/>
        <v>43671</v>
      </c>
      <c r="U212" s="24" t="str">
        <f t="shared" si="56"/>
        <v>45</v>
      </c>
      <c r="V212" s="23">
        <f>IF(S212="","",IF(COUNTIF(祝日計算!$D$6:$H$12,祝日計算!U212)&gt;0,1,0))</f>
        <v>0</v>
      </c>
      <c r="AI212" s="17" t="str">
        <f t="shared" si="64"/>
        <v/>
      </c>
      <c r="AJ212" s="18" t="str">
        <f t="shared" si="65"/>
        <v/>
      </c>
      <c r="AL212" s="17" t="str">
        <f>IF(COUNTIF($AL$2:AL211,AI212)&gt;0,"",IF(AI212="","",AI212))</f>
        <v/>
      </c>
      <c r="AM212" s="18" t="str">
        <f t="shared" si="57"/>
        <v/>
      </c>
      <c r="AO212" s="27" t="str">
        <f t="shared" si="58"/>
        <v/>
      </c>
      <c r="AP212" s="26" t="str">
        <f t="shared" si="59"/>
        <v/>
      </c>
      <c r="AR212" s="27">
        <f t="shared" si="63"/>
        <v>43676</v>
      </c>
      <c r="AS212" s="27" t="str">
        <f t="shared" si="60"/>
        <v>火</v>
      </c>
      <c r="AT212" s="26" t="str">
        <f t="shared" si="61"/>
        <v/>
      </c>
      <c r="AU212" s="26">
        <f t="shared" si="62"/>
        <v>0</v>
      </c>
      <c r="AV212" s="26">
        <f>COUNTIF($AU$2:AU212,0)</f>
        <v>124</v>
      </c>
    </row>
    <row r="213" spans="19:48" ht="18" customHeight="1" x14ac:dyDescent="0.7">
      <c r="S213" s="17">
        <f t="shared" si="54"/>
        <v>43672</v>
      </c>
      <c r="T213" s="25">
        <f t="shared" si="55"/>
        <v>43672</v>
      </c>
      <c r="U213" s="24" t="str">
        <f t="shared" si="56"/>
        <v>46</v>
      </c>
      <c r="V213" s="23">
        <f>IF(S213="","",IF(COUNTIF(祝日計算!$D$6:$H$12,祝日計算!U213)&gt;0,1,0))</f>
        <v>0</v>
      </c>
      <c r="AI213" s="17" t="str">
        <f t="shared" si="64"/>
        <v/>
      </c>
      <c r="AJ213" s="18" t="str">
        <f t="shared" si="65"/>
        <v/>
      </c>
      <c r="AL213" s="17" t="str">
        <f>IF(COUNTIF($AL$2:AL212,AI213)&gt;0,"",IF(AI213="","",AI213))</f>
        <v/>
      </c>
      <c r="AM213" s="18" t="str">
        <f t="shared" si="57"/>
        <v/>
      </c>
      <c r="AO213" s="27" t="str">
        <f t="shared" si="58"/>
        <v/>
      </c>
      <c r="AP213" s="26" t="str">
        <f t="shared" si="59"/>
        <v/>
      </c>
      <c r="AR213" s="27">
        <f t="shared" si="63"/>
        <v>43677</v>
      </c>
      <c r="AS213" s="27" t="str">
        <f t="shared" si="60"/>
        <v>水</v>
      </c>
      <c r="AT213" s="26" t="str">
        <f t="shared" si="61"/>
        <v/>
      </c>
      <c r="AU213" s="26">
        <f t="shared" si="62"/>
        <v>0</v>
      </c>
      <c r="AV213" s="26">
        <f>COUNTIF($AU$2:AU213,0)</f>
        <v>125</v>
      </c>
    </row>
    <row r="214" spans="19:48" ht="18" customHeight="1" x14ac:dyDescent="0.7">
      <c r="S214" s="17">
        <f t="shared" si="54"/>
        <v>43673</v>
      </c>
      <c r="T214" s="25">
        <f t="shared" si="55"/>
        <v>43673</v>
      </c>
      <c r="U214" s="24" t="str">
        <f t="shared" si="56"/>
        <v>47</v>
      </c>
      <c r="V214" s="23">
        <f>IF(S214="","",IF(COUNTIF(祝日計算!$D$6:$H$12,祝日計算!U214)&gt;0,1,0))</f>
        <v>1</v>
      </c>
      <c r="AI214" s="17" t="str">
        <f t="shared" si="64"/>
        <v/>
      </c>
      <c r="AJ214" s="18" t="str">
        <f t="shared" si="65"/>
        <v/>
      </c>
      <c r="AL214" s="17" t="str">
        <f>IF(COUNTIF($AL$2:AL213,AI214)&gt;0,"",IF(AI214="","",AI214))</f>
        <v/>
      </c>
      <c r="AM214" s="18" t="str">
        <f t="shared" si="57"/>
        <v/>
      </c>
      <c r="AO214" s="27" t="str">
        <f t="shared" si="58"/>
        <v/>
      </c>
      <c r="AP214" s="26" t="str">
        <f t="shared" si="59"/>
        <v/>
      </c>
      <c r="AR214" s="27">
        <f t="shared" si="63"/>
        <v>43678</v>
      </c>
      <c r="AS214" s="27" t="str">
        <f t="shared" si="60"/>
        <v>木</v>
      </c>
      <c r="AT214" s="26" t="str">
        <f t="shared" si="61"/>
        <v/>
      </c>
      <c r="AU214" s="26">
        <f t="shared" si="62"/>
        <v>0</v>
      </c>
      <c r="AV214" s="26">
        <f>COUNTIF($AU$2:AU214,0)</f>
        <v>126</v>
      </c>
    </row>
    <row r="215" spans="19:48" ht="18" customHeight="1" x14ac:dyDescent="0.7">
      <c r="S215" s="17">
        <f t="shared" si="54"/>
        <v>43674</v>
      </c>
      <c r="T215" s="25">
        <f t="shared" si="55"/>
        <v>43674</v>
      </c>
      <c r="U215" s="24" t="str">
        <f t="shared" si="56"/>
        <v>41</v>
      </c>
      <c r="V215" s="23">
        <f>IF(S215="","",IF(COUNTIF(祝日計算!$D$6:$H$12,祝日計算!U215)&gt;0,1,0))</f>
        <v>1</v>
      </c>
      <c r="AI215" s="17" t="str">
        <f t="shared" si="64"/>
        <v/>
      </c>
      <c r="AJ215" s="18" t="str">
        <f t="shared" si="65"/>
        <v/>
      </c>
      <c r="AL215" s="17" t="str">
        <f>IF(COUNTIF($AL$2:AL214,AI215)&gt;0,"",IF(AI215="","",AI215))</f>
        <v/>
      </c>
      <c r="AM215" s="18" t="str">
        <f t="shared" si="57"/>
        <v/>
      </c>
      <c r="AO215" s="27" t="str">
        <f t="shared" si="58"/>
        <v/>
      </c>
      <c r="AP215" s="26" t="str">
        <f t="shared" si="59"/>
        <v/>
      </c>
      <c r="AR215" s="27">
        <f t="shared" si="63"/>
        <v>43679</v>
      </c>
      <c r="AS215" s="27" t="str">
        <f t="shared" si="60"/>
        <v>金</v>
      </c>
      <c r="AT215" s="26" t="str">
        <f t="shared" si="61"/>
        <v/>
      </c>
      <c r="AU215" s="26">
        <f t="shared" si="62"/>
        <v>0</v>
      </c>
      <c r="AV215" s="26">
        <f>COUNTIF($AU$2:AU215,0)</f>
        <v>127</v>
      </c>
    </row>
    <row r="216" spans="19:48" ht="18" customHeight="1" x14ac:dyDescent="0.7">
      <c r="S216" s="17">
        <f t="shared" si="54"/>
        <v>43675</v>
      </c>
      <c r="T216" s="25">
        <f t="shared" si="55"/>
        <v>43675</v>
      </c>
      <c r="U216" s="24" t="str">
        <f t="shared" si="56"/>
        <v>52</v>
      </c>
      <c r="V216" s="23">
        <f>IF(S216="","",IF(COUNTIF(祝日計算!$D$6:$H$12,祝日計算!U216)&gt;0,1,0))</f>
        <v>0</v>
      </c>
      <c r="AI216" s="17" t="str">
        <f t="shared" si="64"/>
        <v/>
      </c>
      <c r="AJ216" s="18" t="str">
        <f t="shared" si="65"/>
        <v/>
      </c>
      <c r="AL216" s="17" t="str">
        <f>IF(COUNTIF($AL$2:AL215,AI216)&gt;0,"",IF(AI216="","",AI216))</f>
        <v/>
      </c>
      <c r="AM216" s="18" t="str">
        <f t="shared" si="57"/>
        <v/>
      </c>
      <c r="AO216" s="27" t="str">
        <f t="shared" si="58"/>
        <v/>
      </c>
      <c r="AP216" s="26" t="str">
        <f t="shared" si="59"/>
        <v/>
      </c>
      <c r="AR216" s="27">
        <f t="shared" si="63"/>
        <v>43680</v>
      </c>
      <c r="AS216" s="27" t="str">
        <f t="shared" si="60"/>
        <v>土</v>
      </c>
      <c r="AT216" s="26" t="str">
        <f t="shared" si="61"/>
        <v/>
      </c>
      <c r="AU216" s="26">
        <f t="shared" si="62"/>
        <v>1</v>
      </c>
      <c r="AV216" s="26">
        <f>COUNTIF($AU$2:AU216,0)</f>
        <v>127</v>
      </c>
    </row>
    <row r="217" spans="19:48" ht="18" customHeight="1" x14ac:dyDescent="0.7">
      <c r="S217" s="17">
        <f t="shared" si="54"/>
        <v>43676</v>
      </c>
      <c r="T217" s="25">
        <f t="shared" si="55"/>
        <v>43676</v>
      </c>
      <c r="U217" s="24" t="str">
        <f t="shared" si="56"/>
        <v>53</v>
      </c>
      <c r="V217" s="23">
        <f>IF(S217="","",IF(COUNTIF(祝日計算!$D$6:$H$12,祝日計算!U217)&gt;0,1,0))</f>
        <v>0</v>
      </c>
      <c r="AI217" s="17" t="str">
        <f t="shared" si="64"/>
        <v/>
      </c>
      <c r="AJ217" s="18" t="str">
        <f t="shared" si="65"/>
        <v/>
      </c>
      <c r="AL217" s="17" t="str">
        <f>IF(COUNTIF($AL$2:AL216,AI217)&gt;0,"",IF(AI217="","",AI217))</f>
        <v/>
      </c>
      <c r="AM217" s="18" t="str">
        <f t="shared" si="57"/>
        <v/>
      </c>
      <c r="AO217" s="27" t="str">
        <f t="shared" si="58"/>
        <v/>
      </c>
      <c r="AP217" s="26" t="str">
        <f t="shared" si="59"/>
        <v/>
      </c>
      <c r="AR217" s="27">
        <f t="shared" si="63"/>
        <v>43681</v>
      </c>
      <c r="AS217" s="27" t="str">
        <f t="shared" si="60"/>
        <v>日</v>
      </c>
      <c r="AT217" s="26" t="str">
        <f t="shared" si="61"/>
        <v/>
      </c>
      <c r="AU217" s="26">
        <f t="shared" si="62"/>
        <v>1</v>
      </c>
      <c r="AV217" s="26">
        <f>COUNTIF($AU$2:AU217,0)</f>
        <v>127</v>
      </c>
    </row>
    <row r="218" spans="19:48" ht="18" customHeight="1" x14ac:dyDescent="0.7">
      <c r="S218" s="17">
        <f t="shared" si="54"/>
        <v>43677</v>
      </c>
      <c r="T218" s="25">
        <f t="shared" si="55"/>
        <v>43677</v>
      </c>
      <c r="U218" s="24" t="str">
        <f t="shared" si="56"/>
        <v>54</v>
      </c>
      <c r="V218" s="23">
        <f>IF(S218="","",IF(COUNTIF(祝日計算!$D$6:$H$12,祝日計算!U218)&gt;0,1,0))</f>
        <v>0</v>
      </c>
      <c r="AI218" s="17" t="str">
        <f t="shared" si="64"/>
        <v/>
      </c>
      <c r="AJ218" s="18" t="str">
        <f t="shared" si="65"/>
        <v/>
      </c>
      <c r="AL218" s="17" t="str">
        <f>IF(COUNTIF($AL$2:AL217,AI218)&gt;0,"",IF(AI218="","",AI218))</f>
        <v/>
      </c>
      <c r="AM218" s="18" t="str">
        <f t="shared" si="57"/>
        <v/>
      </c>
      <c r="AO218" s="27" t="str">
        <f t="shared" si="58"/>
        <v/>
      </c>
      <c r="AP218" s="26" t="str">
        <f t="shared" si="59"/>
        <v/>
      </c>
      <c r="AR218" s="27">
        <f t="shared" si="63"/>
        <v>43682</v>
      </c>
      <c r="AS218" s="27" t="str">
        <f t="shared" si="60"/>
        <v>月</v>
      </c>
      <c r="AT218" s="26" t="str">
        <f t="shared" si="61"/>
        <v/>
      </c>
      <c r="AU218" s="26">
        <f t="shared" si="62"/>
        <v>0</v>
      </c>
      <c r="AV218" s="26">
        <f>COUNTIF($AU$2:AU218,0)</f>
        <v>128</v>
      </c>
    </row>
    <row r="219" spans="19:48" ht="18" customHeight="1" thickBot="1" x14ac:dyDescent="0.75">
      <c r="S219" s="17">
        <f>DATE(設定!$G$2-1,8,1)</f>
        <v>43678</v>
      </c>
      <c r="T219" s="25">
        <f t="shared" si="55"/>
        <v>43678</v>
      </c>
      <c r="U219" s="24" t="str">
        <f t="shared" si="56"/>
        <v>15</v>
      </c>
      <c r="V219" s="23">
        <f>IF(S219="","",IF(COUNTIF(祝日計算!$D$6:$H$12,祝日計算!U219)&gt;0,1,0))</f>
        <v>0</v>
      </c>
      <c r="AI219" s="14" t="str">
        <f t="shared" si="64"/>
        <v/>
      </c>
      <c r="AJ219" s="15" t="str">
        <f t="shared" si="65"/>
        <v/>
      </c>
      <c r="AL219" s="14" t="str">
        <f>IF(COUNTIF($AL$2:AL218,AI219)&gt;0,"",IF(AI219="","",AI219))</f>
        <v/>
      </c>
      <c r="AM219" s="15" t="str">
        <f t="shared" si="57"/>
        <v/>
      </c>
      <c r="AO219" s="27" t="str">
        <f t="shared" si="58"/>
        <v/>
      </c>
      <c r="AP219" s="26" t="str">
        <f t="shared" si="59"/>
        <v/>
      </c>
      <c r="AR219" s="27">
        <f t="shared" si="63"/>
        <v>43683</v>
      </c>
      <c r="AS219" s="27" t="str">
        <f t="shared" si="60"/>
        <v>火</v>
      </c>
      <c r="AT219" s="26" t="str">
        <f t="shared" si="61"/>
        <v/>
      </c>
      <c r="AU219" s="26">
        <f t="shared" si="62"/>
        <v>0</v>
      </c>
      <c r="AV219" s="26">
        <f>COUNTIF($AU$2:AU219,0)</f>
        <v>129</v>
      </c>
    </row>
    <row r="220" spans="19:48" ht="18" customHeight="1" x14ac:dyDescent="0.7">
      <c r="S220" s="17">
        <f t="shared" ref="S220:S249" si="66">IF(S219="","",IF(MONTH(S219)&lt;&gt;MONTH(S219+1),"",S219+1))</f>
        <v>43679</v>
      </c>
      <c r="T220" s="25">
        <f t="shared" si="55"/>
        <v>43679</v>
      </c>
      <c r="U220" s="24" t="str">
        <f t="shared" si="56"/>
        <v>16</v>
      </c>
      <c r="V220" s="23">
        <f>IF(S220="","",IF(COUNTIF(祝日計算!$D$6:$H$12,祝日計算!U220)&gt;0,1,0))</f>
        <v>0</v>
      </c>
      <c r="AI220" s="35">
        <f t="shared" ref="AI220:AI251" si="67">IF(Z2="","",Z2)</f>
        <v>43467</v>
      </c>
      <c r="AJ220" s="37" t="str">
        <f t="shared" ref="AJ220:AJ251" si="68">IF(AB2="","",AB2)</f>
        <v>年末休</v>
      </c>
      <c r="AK220" s="41" t="s">
        <v>37</v>
      </c>
      <c r="AL220" s="35">
        <f>IF(COUNTIF($AL$2:AL219,AI220)&gt;0,"",IF(AI220="","",AI220))</f>
        <v>43467</v>
      </c>
      <c r="AM220" s="37" t="str">
        <f t="shared" si="57"/>
        <v>年末休</v>
      </c>
      <c r="AN220" s="41" t="s">
        <v>37</v>
      </c>
      <c r="AO220" s="27" t="str">
        <f t="shared" si="58"/>
        <v/>
      </c>
      <c r="AP220" s="26" t="str">
        <f t="shared" si="59"/>
        <v/>
      </c>
      <c r="AR220" s="27">
        <f t="shared" si="63"/>
        <v>43684</v>
      </c>
      <c r="AS220" s="27" t="str">
        <f t="shared" si="60"/>
        <v>水</v>
      </c>
      <c r="AT220" s="26" t="str">
        <f t="shared" si="61"/>
        <v/>
      </c>
      <c r="AU220" s="26">
        <f t="shared" si="62"/>
        <v>0</v>
      </c>
      <c r="AV220" s="26">
        <f>COUNTIF($AU$2:AU220,0)</f>
        <v>130</v>
      </c>
    </row>
    <row r="221" spans="19:48" ht="18" customHeight="1" x14ac:dyDescent="0.7">
      <c r="S221" s="17">
        <f t="shared" si="66"/>
        <v>43680</v>
      </c>
      <c r="T221" s="25">
        <f t="shared" si="55"/>
        <v>43680</v>
      </c>
      <c r="U221" s="24" t="str">
        <f t="shared" si="56"/>
        <v>17</v>
      </c>
      <c r="V221" s="23">
        <f>IF(S221="","",IF(COUNTIF(祝日計算!$D$6:$H$12,祝日計算!U221)&gt;0,1,0))</f>
        <v>1</v>
      </c>
      <c r="AI221" s="17">
        <f t="shared" si="67"/>
        <v>43468</v>
      </c>
      <c r="AJ221" s="16" t="str">
        <f t="shared" si="68"/>
        <v>年末休</v>
      </c>
      <c r="AL221" s="17">
        <f>IF(COUNTIF($AL$2:AL220,AI221)&gt;0,"",IF(AI221="","",AI221))</f>
        <v>43468</v>
      </c>
      <c r="AM221" s="16" t="str">
        <f t="shared" si="57"/>
        <v>年末休</v>
      </c>
      <c r="AO221" s="27" t="str">
        <f t="shared" si="58"/>
        <v/>
      </c>
      <c r="AP221" s="26" t="str">
        <f t="shared" si="59"/>
        <v/>
      </c>
      <c r="AR221" s="27">
        <f t="shared" si="63"/>
        <v>43685</v>
      </c>
      <c r="AS221" s="27" t="str">
        <f t="shared" si="60"/>
        <v>木</v>
      </c>
      <c r="AT221" s="26" t="str">
        <f t="shared" si="61"/>
        <v/>
      </c>
      <c r="AU221" s="26">
        <f t="shared" si="62"/>
        <v>0</v>
      </c>
      <c r="AV221" s="26">
        <f>COUNTIF($AU$2:AU221,0)</f>
        <v>131</v>
      </c>
    </row>
    <row r="222" spans="19:48" ht="18" customHeight="1" x14ac:dyDescent="0.7">
      <c r="S222" s="17">
        <f t="shared" si="66"/>
        <v>43681</v>
      </c>
      <c r="T222" s="25">
        <f t="shared" si="55"/>
        <v>43681</v>
      </c>
      <c r="U222" s="24" t="str">
        <f t="shared" si="56"/>
        <v>11</v>
      </c>
      <c r="V222" s="23">
        <f>IF(S222="","",IF(COUNTIF(祝日計算!$D$6:$H$12,祝日計算!U222)&gt;0,1,0))</f>
        <v>1</v>
      </c>
      <c r="AI222" s="17" t="str">
        <f t="shared" si="67"/>
        <v/>
      </c>
      <c r="AJ222" s="16" t="str">
        <f t="shared" si="68"/>
        <v/>
      </c>
      <c r="AL222" s="17" t="str">
        <f>IF(COUNTIF($AL$2:AL221,AI222)&gt;0,"",IF(AI222="","",AI222))</f>
        <v/>
      </c>
      <c r="AM222" s="16" t="str">
        <f t="shared" si="57"/>
        <v/>
      </c>
      <c r="AO222" s="27" t="str">
        <f t="shared" si="58"/>
        <v/>
      </c>
      <c r="AP222" s="26" t="str">
        <f t="shared" si="59"/>
        <v/>
      </c>
      <c r="AR222" s="27">
        <f t="shared" si="63"/>
        <v>43686</v>
      </c>
      <c r="AS222" s="27" t="str">
        <f t="shared" si="60"/>
        <v>金</v>
      </c>
      <c r="AT222" s="26" t="str">
        <f t="shared" si="61"/>
        <v/>
      </c>
      <c r="AU222" s="26">
        <f t="shared" si="62"/>
        <v>0</v>
      </c>
      <c r="AV222" s="26">
        <f>COUNTIF($AU$2:AU222,0)</f>
        <v>132</v>
      </c>
    </row>
    <row r="223" spans="19:48" ht="18" customHeight="1" x14ac:dyDescent="0.7">
      <c r="S223" s="17">
        <f t="shared" si="66"/>
        <v>43682</v>
      </c>
      <c r="T223" s="25">
        <f t="shared" si="55"/>
        <v>43682</v>
      </c>
      <c r="U223" s="24" t="str">
        <f t="shared" si="56"/>
        <v>12</v>
      </c>
      <c r="V223" s="23">
        <f>IF(S223="","",IF(COUNTIF(祝日計算!$D$6:$H$12,祝日計算!U223)&gt;0,1,0))</f>
        <v>0</v>
      </c>
      <c r="AI223" s="17" t="str">
        <f t="shared" si="67"/>
        <v/>
      </c>
      <c r="AJ223" s="16" t="str">
        <f t="shared" si="68"/>
        <v/>
      </c>
      <c r="AL223" s="17" t="str">
        <f>IF(COUNTIF($AL$2:AL222,AI223)&gt;0,"",IF(AI223="","",AI223))</f>
        <v/>
      </c>
      <c r="AM223" s="16" t="str">
        <f t="shared" si="57"/>
        <v/>
      </c>
      <c r="AO223" s="27" t="str">
        <f t="shared" si="58"/>
        <v/>
      </c>
      <c r="AP223" s="26" t="str">
        <f t="shared" si="59"/>
        <v/>
      </c>
      <c r="AR223" s="27">
        <f t="shared" si="63"/>
        <v>43687</v>
      </c>
      <c r="AS223" s="27" t="str">
        <f t="shared" si="60"/>
        <v>土</v>
      </c>
      <c r="AT223" s="26" t="str">
        <f t="shared" si="61"/>
        <v/>
      </c>
      <c r="AU223" s="26">
        <f t="shared" si="62"/>
        <v>1</v>
      </c>
      <c r="AV223" s="26">
        <f>COUNTIF($AU$2:AU223,0)</f>
        <v>132</v>
      </c>
    </row>
    <row r="224" spans="19:48" ht="18" customHeight="1" x14ac:dyDescent="0.7">
      <c r="S224" s="17">
        <f t="shared" si="66"/>
        <v>43683</v>
      </c>
      <c r="T224" s="25">
        <f t="shared" si="55"/>
        <v>43683</v>
      </c>
      <c r="U224" s="24" t="str">
        <f t="shared" si="56"/>
        <v>13</v>
      </c>
      <c r="V224" s="23">
        <f>IF(S224="","",IF(COUNTIF(祝日計算!$D$6:$H$12,祝日計算!U224)&gt;0,1,0))</f>
        <v>0</v>
      </c>
      <c r="AI224" s="17" t="str">
        <f t="shared" si="67"/>
        <v/>
      </c>
      <c r="AJ224" s="16" t="str">
        <f t="shared" si="68"/>
        <v/>
      </c>
      <c r="AL224" s="17" t="str">
        <f>IF(COUNTIF($AL$2:AL223,AI224)&gt;0,"",IF(AI224="","",AI224))</f>
        <v/>
      </c>
      <c r="AM224" s="16" t="str">
        <f t="shared" si="57"/>
        <v/>
      </c>
      <c r="AO224" s="27" t="str">
        <f t="shared" si="58"/>
        <v/>
      </c>
      <c r="AP224" s="26" t="str">
        <f t="shared" si="59"/>
        <v/>
      </c>
      <c r="AR224" s="27">
        <f t="shared" si="63"/>
        <v>43688</v>
      </c>
      <c r="AS224" s="27" t="str">
        <f t="shared" si="60"/>
        <v>祝</v>
      </c>
      <c r="AT224" s="26" t="str">
        <f t="shared" si="61"/>
        <v>山の日</v>
      </c>
      <c r="AU224" s="26">
        <f t="shared" si="62"/>
        <v>1</v>
      </c>
      <c r="AV224" s="26">
        <f>COUNTIF($AU$2:AU224,0)</f>
        <v>132</v>
      </c>
    </row>
    <row r="225" spans="19:48" ht="18" customHeight="1" x14ac:dyDescent="0.7">
      <c r="S225" s="17">
        <f t="shared" si="66"/>
        <v>43684</v>
      </c>
      <c r="T225" s="25">
        <f t="shared" si="55"/>
        <v>43684</v>
      </c>
      <c r="U225" s="24" t="str">
        <f t="shared" si="56"/>
        <v>14</v>
      </c>
      <c r="V225" s="23">
        <f>IF(S225="","",IF(COUNTIF(祝日計算!$D$6:$H$12,祝日計算!U225)&gt;0,1,0))</f>
        <v>0</v>
      </c>
      <c r="AI225" s="17" t="str">
        <f t="shared" si="67"/>
        <v/>
      </c>
      <c r="AJ225" s="16" t="str">
        <f t="shared" si="68"/>
        <v/>
      </c>
      <c r="AL225" s="17" t="str">
        <f>IF(COUNTIF($AL$2:AL224,AI225)&gt;0,"",IF(AI225="","",AI225))</f>
        <v/>
      </c>
      <c r="AM225" s="16" t="str">
        <f t="shared" si="57"/>
        <v/>
      </c>
      <c r="AO225" s="27" t="str">
        <f t="shared" si="58"/>
        <v/>
      </c>
      <c r="AP225" s="26" t="str">
        <f t="shared" si="59"/>
        <v/>
      </c>
      <c r="AR225" s="27">
        <f t="shared" si="63"/>
        <v>43689</v>
      </c>
      <c r="AS225" s="27" t="str">
        <f t="shared" si="60"/>
        <v>祝</v>
      </c>
      <c r="AT225" s="26" t="str">
        <f t="shared" si="61"/>
        <v>振替休日</v>
      </c>
      <c r="AU225" s="26">
        <f t="shared" si="62"/>
        <v>1</v>
      </c>
      <c r="AV225" s="26">
        <f>COUNTIF($AU$2:AU225,0)</f>
        <v>132</v>
      </c>
    </row>
    <row r="226" spans="19:48" ht="18" customHeight="1" x14ac:dyDescent="0.7">
      <c r="S226" s="17">
        <f t="shared" si="66"/>
        <v>43685</v>
      </c>
      <c r="T226" s="25">
        <f t="shared" si="55"/>
        <v>43685</v>
      </c>
      <c r="U226" s="24" t="str">
        <f t="shared" si="56"/>
        <v>25</v>
      </c>
      <c r="V226" s="23">
        <f>IF(S226="","",IF(COUNTIF(祝日計算!$D$6:$H$12,祝日計算!U226)&gt;0,1,0))</f>
        <v>0</v>
      </c>
      <c r="AI226" s="17" t="str">
        <f t="shared" si="67"/>
        <v/>
      </c>
      <c r="AJ226" s="16" t="str">
        <f t="shared" si="68"/>
        <v/>
      </c>
      <c r="AL226" s="17" t="str">
        <f>IF(COUNTIF($AL$2:AL225,AI226)&gt;0,"",IF(AI226="","",AI226))</f>
        <v/>
      </c>
      <c r="AM226" s="16" t="str">
        <f t="shared" si="57"/>
        <v/>
      </c>
      <c r="AO226" s="27" t="str">
        <f t="shared" si="58"/>
        <v/>
      </c>
      <c r="AP226" s="26" t="str">
        <f t="shared" si="59"/>
        <v/>
      </c>
      <c r="AR226" s="27">
        <f t="shared" si="63"/>
        <v>43690</v>
      </c>
      <c r="AS226" s="27" t="str">
        <f t="shared" si="60"/>
        <v>火</v>
      </c>
      <c r="AT226" s="26" t="str">
        <f t="shared" si="61"/>
        <v/>
      </c>
      <c r="AU226" s="26">
        <f t="shared" si="62"/>
        <v>1</v>
      </c>
      <c r="AV226" s="26">
        <f>COUNTIF($AU$2:AU226,0)</f>
        <v>132</v>
      </c>
    </row>
    <row r="227" spans="19:48" ht="18" customHeight="1" x14ac:dyDescent="0.7">
      <c r="S227" s="17">
        <f t="shared" si="66"/>
        <v>43686</v>
      </c>
      <c r="T227" s="25">
        <f t="shared" si="55"/>
        <v>43686</v>
      </c>
      <c r="U227" s="24" t="str">
        <f t="shared" si="56"/>
        <v>26</v>
      </c>
      <c r="V227" s="23">
        <f>IF(S227="","",IF(COUNTIF(祝日計算!$D$6:$H$12,祝日計算!U227)&gt;0,1,0))</f>
        <v>0</v>
      </c>
      <c r="AI227" s="17" t="str">
        <f t="shared" si="67"/>
        <v/>
      </c>
      <c r="AJ227" s="16" t="str">
        <f t="shared" si="68"/>
        <v/>
      </c>
      <c r="AL227" s="17" t="str">
        <f>IF(COUNTIF($AL$2:AL226,AI227)&gt;0,"",IF(AI227="","",AI227))</f>
        <v/>
      </c>
      <c r="AM227" s="16" t="str">
        <f t="shared" si="57"/>
        <v/>
      </c>
      <c r="AO227" s="27" t="str">
        <f t="shared" si="58"/>
        <v/>
      </c>
      <c r="AP227" s="26" t="str">
        <f t="shared" si="59"/>
        <v/>
      </c>
      <c r="AR227" s="27">
        <f t="shared" si="63"/>
        <v>43691</v>
      </c>
      <c r="AS227" s="27" t="str">
        <f t="shared" si="60"/>
        <v>水</v>
      </c>
      <c r="AT227" s="26" t="str">
        <f t="shared" si="61"/>
        <v/>
      </c>
      <c r="AU227" s="26">
        <f t="shared" si="62"/>
        <v>0</v>
      </c>
      <c r="AV227" s="26">
        <f>COUNTIF($AU$2:AU227,0)</f>
        <v>133</v>
      </c>
    </row>
    <row r="228" spans="19:48" ht="18" customHeight="1" x14ac:dyDescent="0.7">
      <c r="S228" s="17">
        <f t="shared" si="66"/>
        <v>43687</v>
      </c>
      <c r="T228" s="25">
        <f t="shared" si="55"/>
        <v>43687</v>
      </c>
      <c r="U228" s="24" t="str">
        <f t="shared" si="56"/>
        <v>27</v>
      </c>
      <c r="V228" s="23">
        <f>IF(S228="","",IF(COUNTIF(祝日計算!$D$6:$H$12,祝日計算!U228)&gt;0,1,0))</f>
        <v>1</v>
      </c>
      <c r="AI228" s="17" t="str">
        <f t="shared" si="67"/>
        <v/>
      </c>
      <c r="AJ228" s="16" t="str">
        <f t="shared" si="68"/>
        <v/>
      </c>
      <c r="AL228" s="17" t="str">
        <f>IF(COUNTIF($AL$2:AL227,AI228)&gt;0,"",IF(AI228="","",AI228))</f>
        <v/>
      </c>
      <c r="AM228" s="16" t="str">
        <f t="shared" si="57"/>
        <v/>
      </c>
      <c r="AO228" s="27" t="str">
        <f t="shared" si="58"/>
        <v/>
      </c>
      <c r="AP228" s="26" t="str">
        <f t="shared" si="59"/>
        <v/>
      </c>
      <c r="AR228" s="27">
        <f t="shared" si="63"/>
        <v>43692</v>
      </c>
      <c r="AS228" s="27" t="str">
        <f t="shared" si="60"/>
        <v>木</v>
      </c>
      <c r="AT228" s="26" t="str">
        <f t="shared" si="61"/>
        <v/>
      </c>
      <c r="AU228" s="26">
        <f t="shared" si="62"/>
        <v>0</v>
      </c>
      <c r="AV228" s="26">
        <f>COUNTIF($AU$2:AU228,0)</f>
        <v>134</v>
      </c>
    </row>
    <row r="229" spans="19:48" ht="18" customHeight="1" x14ac:dyDescent="0.7">
      <c r="S229" s="17">
        <f t="shared" si="66"/>
        <v>43688</v>
      </c>
      <c r="T229" s="25">
        <f t="shared" si="55"/>
        <v>43688</v>
      </c>
      <c r="U229" s="24" t="str">
        <f t="shared" si="56"/>
        <v>21</v>
      </c>
      <c r="V229" s="23">
        <f>IF(S229="","",IF(COUNTIF(祝日計算!$D$6:$H$12,祝日計算!U229)&gt;0,1,0))</f>
        <v>1</v>
      </c>
      <c r="AI229" s="17" t="str">
        <f t="shared" si="67"/>
        <v/>
      </c>
      <c r="AJ229" s="16" t="str">
        <f t="shared" si="68"/>
        <v/>
      </c>
      <c r="AL229" s="17" t="str">
        <f>IF(COUNTIF($AL$2:AL228,AI229)&gt;0,"",IF(AI229="","",AI229))</f>
        <v/>
      </c>
      <c r="AM229" s="16" t="str">
        <f t="shared" si="57"/>
        <v/>
      </c>
      <c r="AO229" s="27" t="str">
        <f t="shared" si="58"/>
        <v/>
      </c>
      <c r="AP229" s="26" t="str">
        <f t="shared" si="59"/>
        <v/>
      </c>
      <c r="AR229" s="27">
        <f t="shared" si="63"/>
        <v>43693</v>
      </c>
      <c r="AS229" s="27" t="str">
        <f t="shared" si="60"/>
        <v>金</v>
      </c>
      <c r="AT229" s="26" t="str">
        <f t="shared" si="61"/>
        <v/>
      </c>
      <c r="AU229" s="26">
        <f t="shared" si="62"/>
        <v>0</v>
      </c>
      <c r="AV229" s="26">
        <f>COUNTIF($AU$2:AU229,0)</f>
        <v>135</v>
      </c>
    </row>
    <row r="230" spans="19:48" ht="18" customHeight="1" x14ac:dyDescent="0.7">
      <c r="S230" s="17">
        <f t="shared" si="66"/>
        <v>43689</v>
      </c>
      <c r="T230" s="25">
        <f t="shared" si="55"/>
        <v>43689</v>
      </c>
      <c r="U230" s="24" t="str">
        <f t="shared" si="56"/>
        <v>22</v>
      </c>
      <c r="V230" s="23">
        <f>IF(S230="","",IF(COUNTIF(祝日計算!$D$6:$H$12,祝日計算!U230)&gt;0,1,0))</f>
        <v>0</v>
      </c>
      <c r="AI230" s="17" t="str">
        <f t="shared" si="67"/>
        <v/>
      </c>
      <c r="AJ230" s="16" t="str">
        <f t="shared" si="68"/>
        <v/>
      </c>
      <c r="AL230" s="17" t="str">
        <f>IF(COUNTIF($AL$2:AL229,AI230)&gt;0,"",IF(AI230="","",AI230))</f>
        <v/>
      </c>
      <c r="AM230" s="16" t="str">
        <f t="shared" si="57"/>
        <v/>
      </c>
      <c r="AO230" s="27" t="str">
        <f t="shared" si="58"/>
        <v/>
      </c>
      <c r="AP230" s="26" t="str">
        <f t="shared" si="59"/>
        <v/>
      </c>
      <c r="AR230" s="27">
        <f t="shared" si="63"/>
        <v>43694</v>
      </c>
      <c r="AS230" s="27" t="str">
        <f t="shared" si="60"/>
        <v>土</v>
      </c>
      <c r="AT230" s="26" t="str">
        <f t="shared" si="61"/>
        <v/>
      </c>
      <c r="AU230" s="26">
        <f t="shared" si="62"/>
        <v>1</v>
      </c>
      <c r="AV230" s="26">
        <f>COUNTIF($AU$2:AU230,0)</f>
        <v>135</v>
      </c>
    </row>
    <row r="231" spans="19:48" ht="18" customHeight="1" x14ac:dyDescent="0.7">
      <c r="S231" s="17">
        <f t="shared" si="66"/>
        <v>43690</v>
      </c>
      <c r="T231" s="25">
        <f t="shared" si="55"/>
        <v>43690</v>
      </c>
      <c r="U231" s="24" t="str">
        <f t="shared" si="56"/>
        <v>23</v>
      </c>
      <c r="V231" s="23">
        <f>IF(S231="","",IF(COUNTIF(祝日計算!$D$6:$H$12,祝日計算!U231)&gt;0,1,0))</f>
        <v>1</v>
      </c>
      <c r="AI231" s="17" t="str">
        <f t="shared" si="67"/>
        <v/>
      </c>
      <c r="AJ231" s="16" t="str">
        <f t="shared" si="68"/>
        <v/>
      </c>
      <c r="AL231" s="17" t="str">
        <f>IF(COUNTIF($AL$2:AL230,AI231)&gt;0,"",IF(AI231="","",AI231))</f>
        <v/>
      </c>
      <c r="AM231" s="16" t="str">
        <f t="shared" si="57"/>
        <v/>
      </c>
      <c r="AO231" s="27" t="str">
        <f t="shared" si="58"/>
        <v/>
      </c>
      <c r="AP231" s="26" t="str">
        <f t="shared" si="59"/>
        <v/>
      </c>
      <c r="AR231" s="27">
        <f t="shared" si="63"/>
        <v>43695</v>
      </c>
      <c r="AS231" s="27" t="str">
        <f t="shared" si="60"/>
        <v>日</v>
      </c>
      <c r="AT231" s="26" t="str">
        <f t="shared" si="61"/>
        <v/>
      </c>
      <c r="AU231" s="26">
        <f t="shared" si="62"/>
        <v>1</v>
      </c>
      <c r="AV231" s="26">
        <f>COUNTIF($AU$2:AU231,0)</f>
        <v>135</v>
      </c>
    </row>
    <row r="232" spans="19:48" ht="18" customHeight="1" x14ac:dyDescent="0.7">
      <c r="S232" s="17">
        <f t="shared" si="66"/>
        <v>43691</v>
      </c>
      <c r="T232" s="25">
        <f t="shared" si="55"/>
        <v>43691</v>
      </c>
      <c r="U232" s="24" t="str">
        <f t="shared" si="56"/>
        <v>24</v>
      </c>
      <c r="V232" s="23">
        <f>IF(S232="","",IF(COUNTIF(祝日計算!$D$6:$H$12,祝日計算!U232)&gt;0,1,0))</f>
        <v>0</v>
      </c>
      <c r="AI232" s="17" t="str">
        <f t="shared" si="67"/>
        <v/>
      </c>
      <c r="AJ232" s="16" t="str">
        <f t="shared" si="68"/>
        <v/>
      </c>
      <c r="AL232" s="17" t="str">
        <f>IF(COUNTIF($AL$2:AL231,AI232)&gt;0,"",IF(AI232="","",AI232))</f>
        <v/>
      </c>
      <c r="AM232" s="16" t="str">
        <f t="shared" si="57"/>
        <v/>
      </c>
      <c r="AO232" s="27" t="str">
        <f t="shared" si="58"/>
        <v/>
      </c>
      <c r="AP232" s="26" t="str">
        <f t="shared" si="59"/>
        <v/>
      </c>
      <c r="AR232" s="27">
        <f t="shared" si="63"/>
        <v>43696</v>
      </c>
      <c r="AS232" s="27" t="str">
        <f t="shared" si="60"/>
        <v>月</v>
      </c>
      <c r="AT232" s="26" t="str">
        <f t="shared" si="61"/>
        <v/>
      </c>
      <c r="AU232" s="26">
        <f t="shared" si="62"/>
        <v>0</v>
      </c>
      <c r="AV232" s="26">
        <f>COUNTIF($AU$2:AU232,0)</f>
        <v>136</v>
      </c>
    </row>
    <row r="233" spans="19:48" ht="18" customHeight="1" x14ac:dyDescent="0.7">
      <c r="S233" s="17">
        <f t="shared" si="66"/>
        <v>43692</v>
      </c>
      <c r="T233" s="25">
        <f t="shared" si="55"/>
        <v>43692</v>
      </c>
      <c r="U233" s="24" t="str">
        <f t="shared" si="56"/>
        <v>35</v>
      </c>
      <c r="V233" s="23">
        <f>IF(S233="","",IF(COUNTIF(祝日計算!$D$6:$H$12,祝日計算!U233)&gt;0,1,0))</f>
        <v>0</v>
      </c>
      <c r="AI233" s="17" t="str">
        <f t="shared" si="67"/>
        <v/>
      </c>
      <c r="AJ233" s="16" t="str">
        <f t="shared" si="68"/>
        <v/>
      </c>
      <c r="AL233" s="17" t="str">
        <f>IF(COUNTIF($AL$2:AL232,AI233)&gt;0,"",IF(AI233="","",AI233))</f>
        <v/>
      </c>
      <c r="AM233" s="16" t="str">
        <f t="shared" si="57"/>
        <v/>
      </c>
      <c r="AO233" s="27" t="str">
        <f t="shared" si="58"/>
        <v/>
      </c>
      <c r="AP233" s="26" t="str">
        <f t="shared" si="59"/>
        <v/>
      </c>
      <c r="AR233" s="27">
        <f t="shared" si="63"/>
        <v>43697</v>
      </c>
      <c r="AS233" s="27" t="str">
        <f t="shared" si="60"/>
        <v>火</v>
      </c>
      <c r="AT233" s="26" t="str">
        <f t="shared" si="61"/>
        <v/>
      </c>
      <c r="AU233" s="26">
        <f t="shared" si="62"/>
        <v>0</v>
      </c>
      <c r="AV233" s="26">
        <f>COUNTIF($AU$2:AU233,0)</f>
        <v>137</v>
      </c>
    </row>
    <row r="234" spans="19:48" ht="18" customHeight="1" x14ac:dyDescent="0.7">
      <c r="S234" s="17">
        <f t="shared" si="66"/>
        <v>43693</v>
      </c>
      <c r="T234" s="25">
        <f t="shared" si="55"/>
        <v>43693</v>
      </c>
      <c r="U234" s="24" t="str">
        <f t="shared" si="56"/>
        <v>36</v>
      </c>
      <c r="V234" s="23">
        <f>IF(S234="","",IF(COUNTIF(祝日計算!$D$6:$H$12,祝日計算!U234)&gt;0,1,0))</f>
        <v>0</v>
      </c>
      <c r="AI234" s="17" t="str">
        <f t="shared" si="67"/>
        <v/>
      </c>
      <c r="AJ234" s="16" t="str">
        <f t="shared" si="68"/>
        <v/>
      </c>
      <c r="AL234" s="17" t="str">
        <f>IF(COUNTIF($AL$2:AL233,AI234)&gt;0,"",IF(AI234="","",AI234))</f>
        <v/>
      </c>
      <c r="AM234" s="16" t="str">
        <f t="shared" si="57"/>
        <v/>
      </c>
      <c r="AO234" s="27" t="str">
        <f t="shared" si="58"/>
        <v/>
      </c>
      <c r="AP234" s="26" t="str">
        <f t="shared" si="59"/>
        <v/>
      </c>
      <c r="AR234" s="27">
        <f t="shared" si="63"/>
        <v>43698</v>
      </c>
      <c r="AS234" s="27" t="str">
        <f t="shared" si="60"/>
        <v>水</v>
      </c>
      <c r="AT234" s="26" t="str">
        <f t="shared" si="61"/>
        <v/>
      </c>
      <c r="AU234" s="26">
        <f t="shared" si="62"/>
        <v>0</v>
      </c>
      <c r="AV234" s="26">
        <f>COUNTIF($AU$2:AU234,0)</f>
        <v>138</v>
      </c>
    </row>
    <row r="235" spans="19:48" ht="18" customHeight="1" x14ac:dyDescent="0.7">
      <c r="S235" s="17">
        <f t="shared" si="66"/>
        <v>43694</v>
      </c>
      <c r="T235" s="25">
        <f t="shared" si="55"/>
        <v>43694</v>
      </c>
      <c r="U235" s="24" t="str">
        <f t="shared" si="56"/>
        <v>37</v>
      </c>
      <c r="V235" s="23">
        <f>IF(S235="","",IF(COUNTIF(祝日計算!$D$6:$H$12,祝日計算!U235)&gt;0,1,0))</f>
        <v>1</v>
      </c>
      <c r="AI235" s="17" t="str">
        <f t="shared" si="67"/>
        <v/>
      </c>
      <c r="AJ235" s="16" t="str">
        <f t="shared" si="68"/>
        <v/>
      </c>
      <c r="AL235" s="17" t="str">
        <f>IF(COUNTIF($AL$2:AL234,AI235)&gt;0,"",IF(AI235="","",AI235))</f>
        <v/>
      </c>
      <c r="AM235" s="16" t="str">
        <f t="shared" si="57"/>
        <v/>
      </c>
      <c r="AO235" s="27" t="str">
        <f t="shared" si="58"/>
        <v/>
      </c>
      <c r="AP235" s="26" t="str">
        <f t="shared" si="59"/>
        <v/>
      </c>
      <c r="AR235" s="27">
        <f t="shared" si="63"/>
        <v>43699</v>
      </c>
      <c r="AS235" s="27" t="str">
        <f t="shared" si="60"/>
        <v>木</v>
      </c>
      <c r="AT235" s="26" t="str">
        <f t="shared" si="61"/>
        <v/>
      </c>
      <c r="AU235" s="26">
        <f t="shared" si="62"/>
        <v>0</v>
      </c>
      <c r="AV235" s="26">
        <f>COUNTIF($AU$2:AU235,0)</f>
        <v>139</v>
      </c>
    </row>
    <row r="236" spans="19:48" ht="18" customHeight="1" x14ac:dyDescent="0.7">
      <c r="S236" s="17">
        <f t="shared" si="66"/>
        <v>43695</v>
      </c>
      <c r="T236" s="25">
        <f t="shared" si="55"/>
        <v>43695</v>
      </c>
      <c r="U236" s="24" t="str">
        <f t="shared" si="56"/>
        <v>31</v>
      </c>
      <c r="V236" s="23">
        <f>IF(S236="","",IF(COUNTIF(祝日計算!$D$6:$H$12,祝日計算!U236)&gt;0,1,0))</f>
        <v>1</v>
      </c>
      <c r="AI236" s="17" t="str">
        <f t="shared" si="67"/>
        <v/>
      </c>
      <c r="AJ236" s="16" t="str">
        <f t="shared" si="68"/>
        <v/>
      </c>
      <c r="AL236" s="17" t="str">
        <f>IF(COUNTIF($AL$2:AL235,AI236)&gt;0,"",IF(AI236="","",AI236))</f>
        <v/>
      </c>
      <c r="AM236" s="16" t="str">
        <f t="shared" si="57"/>
        <v/>
      </c>
      <c r="AO236" s="27" t="str">
        <f t="shared" si="58"/>
        <v/>
      </c>
      <c r="AP236" s="26" t="str">
        <f t="shared" si="59"/>
        <v/>
      </c>
      <c r="AR236" s="27">
        <f t="shared" si="63"/>
        <v>43700</v>
      </c>
      <c r="AS236" s="27" t="str">
        <f t="shared" si="60"/>
        <v>金</v>
      </c>
      <c r="AT236" s="26" t="str">
        <f t="shared" si="61"/>
        <v/>
      </c>
      <c r="AU236" s="26">
        <f t="shared" si="62"/>
        <v>0</v>
      </c>
      <c r="AV236" s="26">
        <f>COUNTIF($AU$2:AU236,0)</f>
        <v>140</v>
      </c>
    </row>
    <row r="237" spans="19:48" ht="18" customHeight="1" x14ac:dyDescent="0.7">
      <c r="S237" s="17">
        <f t="shared" si="66"/>
        <v>43696</v>
      </c>
      <c r="T237" s="25">
        <f t="shared" si="55"/>
        <v>43696</v>
      </c>
      <c r="U237" s="24" t="str">
        <f t="shared" si="56"/>
        <v>32</v>
      </c>
      <c r="V237" s="23">
        <f>IF(S237="","",IF(COUNTIF(祝日計算!$D$6:$H$12,祝日計算!U237)&gt;0,1,0))</f>
        <v>0</v>
      </c>
      <c r="AI237" s="17" t="str">
        <f t="shared" si="67"/>
        <v/>
      </c>
      <c r="AJ237" s="16" t="str">
        <f t="shared" si="68"/>
        <v/>
      </c>
      <c r="AL237" s="17" t="str">
        <f>IF(COUNTIF($AL$2:AL236,AI237)&gt;0,"",IF(AI237="","",AI237))</f>
        <v/>
      </c>
      <c r="AM237" s="16" t="str">
        <f t="shared" si="57"/>
        <v/>
      </c>
      <c r="AO237" s="27" t="str">
        <f t="shared" si="58"/>
        <v/>
      </c>
      <c r="AP237" s="26" t="str">
        <f t="shared" si="59"/>
        <v/>
      </c>
      <c r="AR237" s="27">
        <f t="shared" si="63"/>
        <v>43701</v>
      </c>
      <c r="AS237" s="27" t="str">
        <f t="shared" si="60"/>
        <v>土</v>
      </c>
      <c r="AT237" s="26" t="str">
        <f t="shared" si="61"/>
        <v/>
      </c>
      <c r="AU237" s="26">
        <f t="shared" si="62"/>
        <v>1</v>
      </c>
      <c r="AV237" s="26">
        <f>COUNTIF($AU$2:AU237,0)</f>
        <v>140</v>
      </c>
    </row>
    <row r="238" spans="19:48" ht="18" customHeight="1" x14ac:dyDescent="0.7">
      <c r="S238" s="17">
        <f t="shared" si="66"/>
        <v>43697</v>
      </c>
      <c r="T238" s="25">
        <f t="shared" si="55"/>
        <v>43697</v>
      </c>
      <c r="U238" s="24" t="str">
        <f t="shared" si="56"/>
        <v>33</v>
      </c>
      <c r="V238" s="23">
        <f>IF(S238="","",IF(COUNTIF(祝日計算!$D$6:$H$12,祝日計算!U238)&gt;0,1,0))</f>
        <v>0</v>
      </c>
      <c r="AI238" s="17">
        <f t="shared" si="67"/>
        <v>43828</v>
      </c>
      <c r="AJ238" s="16" t="str">
        <f t="shared" si="68"/>
        <v>年末休</v>
      </c>
      <c r="AL238" s="17">
        <f>IF(COUNTIF($AL$2:AL237,AI238)&gt;0,"",IF(AI238="","",AI238))</f>
        <v>43828</v>
      </c>
      <c r="AM238" s="16" t="str">
        <f t="shared" si="57"/>
        <v>年末休</v>
      </c>
      <c r="AO238" s="27" t="str">
        <f t="shared" si="58"/>
        <v/>
      </c>
      <c r="AP238" s="26" t="str">
        <f t="shared" si="59"/>
        <v/>
      </c>
      <c r="AR238" s="27">
        <f t="shared" si="63"/>
        <v>43702</v>
      </c>
      <c r="AS238" s="27" t="str">
        <f t="shared" si="60"/>
        <v>日</v>
      </c>
      <c r="AT238" s="26" t="str">
        <f t="shared" si="61"/>
        <v/>
      </c>
      <c r="AU238" s="26">
        <f t="shared" si="62"/>
        <v>1</v>
      </c>
      <c r="AV238" s="26">
        <f>COUNTIF($AU$2:AU238,0)</f>
        <v>140</v>
      </c>
    </row>
    <row r="239" spans="19:48" ht="18" customHeight="1" x14ac:dyDescent="0.7">
      <c r="S239" s="17">
        <f t="shared" si="66"/>
        <v>43698</v>
      </c>
      <c r="T239" s="25">
        <f t="shared" si="55"/>
        <v>43698</v>
      </c>
      <c r="U239" s="24" t="str">
        <f t="shared" si="56"/>
        <v>34</v>
      </c>
      <c r="V239" s="23">
        <f>IF(S239="","",IF(COUNTIF(祝日計算!$D$6:$H$12,祝日計算!U239)&gt;0,1,0))</f>
        <v>0</v>
      </c>
      <c r="AI239" s="17">
        <f t="shared" si="67"/>
        <v>43829</v>
      </c>
      <c r="AJ239" s="16" t="str">
        <f t="shared" si="68"/>
        <v>年末休</v>
      </c>
      <c r="AL239" s="17">
        <f>IF(COUNTIF($AL$2:AL238,AI239)&gt;0,"",IF(AI239="","",AI239))</f>
        <v>43829</v>
      </c>
      <c r="AM239" s="16" t="str">
        <f t="shared" si="57"/>
        <v>年末休</v>
      </c>
      <c r="AO239" s="27" t="str">
        <f t="shared" si="58"/>
        <v/>
      </c>
      <c r="AP239" s="26" t="str">
        <f t="shared" si="59"/>
        <v/>
      </c>
      <c r="AR239" s="27">
        <f t="shared" si="63"/>
        <v>43703</v>
      </c>
      <c r="AS239" s="27" t="str">
        <f t="shared" si="60"/>
        <v>月</v>
      </c>
      <c r="AT239" s="26" t="str">
        <f t="shared" si="61"/>
        <v/>
      </c>
      <c r="AU239" s="26">
        <f t="shared" si="62"/>
        <v>0</v>
      </c>
      <c r="AV239" s="26">
        <f>COUNTIF($AU$2:AU239,0)</f>
        <v>141</v>
      </c>
    </row>
    <row r="240" spans="19:48" ht="18" customHeight="1" x14ac:dyDescent="0.7">
      <c r="S240" s="17">
        <f t="shared" si="66"/>
        <v>43699</v>
      </c>
      <c r="T240" s="25">
        <f t="shared" si="55"/>
        <v>43699</v>
      </c>
      <c r="U240" s="24" t="str">
        <f t="shared" si="56"/>
        <v>45</v>
      </c>
      <c r="V240" s="23">
        <f>IF(S240="","",IF(COUNTIF(祝日計算!$D$6:$H$12,祝日計算!U240)&gt;0,1,0))</f>
        <v>0</v>
      </c>
      <c r="AI240" s="17">
        <f t="shared" si="67"/>
        <v>43830</v>
      </c>
      <c r="AJ240" s="16" t="str">
        <f t="shared" si="68"/>
        <v>年末休</v>
      </c>
      <c r="AL240" s="17">
        <f>IF(COUNTIF($AL$2:AL239,AI240)&gt;0,"",IF(AI240="","",AI240))</f>
        <v>43830</v>
      </c>
      <c r="AM240" s="16" t="str">
        <f t="shared" si="57"/>
        <v>年末休</v>
      </c>
      <c r="AO240" s="27" t="str">
        <f t="shared" si="58"/>
        <v/>
      </c>
      <c r="AP240" s="26" t="str">
        <f t="shared" si="59"/>
        <v/>
      </c>
      <c r="AR240" s="27">
        <f t="shared" si="63"/>
        <v>43704</v>
      </c>
      <c r="AS240" s="27" t="str">
        <f t="shared" si="60"/>
        <v>火</v>
      </c>
      <c r="AT240" s="26" t="str">
        <f t="shared" si="61"/>
        <v/>
      </c>
      <c r="AU240" s="26">
        <f t="shared" si="62"/>
        <v>1</v>
      </c>
      <c r="AV240" s="26">
        <f>COUNTIF($AU$2:AU240,0)</f>
        <v>141</v>
      </c>
    </row>
    <row r="241" spans="19:48" ht="18" customHeight="1" x14ac:dyDescent="0.7">
      <c r="S241" s="17">
        <f t="shared" si="66"/>
        <v>43700</v>
      </c>
      <c r="T241" s="25">
        <f t="shared" si="55"/>
        <v>43700</v>
      </c>
      <c r="U241" s="24" t="str">
        <f t="shared" si="56"/>
        <v>46</v>
      </c>
      <c r="V241" s="23">
        <f>IF(S241="","",IF(COUNTIF(祝日計算!$D$6:$H$12,祝日計算!U241)&gt;0,1,0))</f>
        <v>0</v>
      </c>
      <c r="AI241" s="17">
        <f t="shared" si="67"/>
        <v>43832</v>
      </c>
      <c r="AJ241" s="16" t="str">
        <f t="shared" si="68"/>
        <v>年末休</v>
      </c>
      <c r="AL241" s="17">
        <f>IF(COUNTIF($AL$2:AL240,AI241)&gt;0,"",IF(AI241="","",AI241))</f>
        <v>43832</v>
      </c>
      <c r="AM241" s="16" t="str">
        <f t="shared" si="57"/>
        <v>年末休</v>
      </c>
      <c r="AO241" s="27" t="str">
        <f t="shared" si="58"/>
        <v/>
      </c>
      <c r="AP241" s="26" t="str">
        <f t="shared" si="59"/>
        <v/>
      </c>
      <c r="AR241" s="27">
        <f t="shared" si="63"/>
        <v>43705</v>
      </c>
      <c r="AS241" s="27" t="str">
        <f t="shared" si="60"/>
        <v>水</v>
      </c>
      <c r="AT241" s="26" t="str">
        <f t="shared" si="61"/>
        <v/>
      </c>
      <c r="AU241" s="26">
        <f t="shared" si="62"/>
        <v>0</v>
      </c>
      <c r="AV241" s="26">
        <f>COUNTIF($AU$2:AU241,0)</f>
        <v>142</v>
      </c>
    </row>
    <row r="242" spans="19:48" ht="18" customHeight="1" x14ac:dyDescent="0.7">
      <c r="S242" s="17">
        <f t="shared" si="66"/>
        <v>43701</v>
      </c>
      <c r="T242" s="25">
        <f t="shared" si="55"/>
        <v>43701</v>
      </c>
      <c r="U242" s="24" t="str">
        <f t="shared" si="56"/>
        <v>47</v>
      </c>
      <c r="V242" s="23">
        <f>IF(S242="","",IF(COUNTIF(祝日計算!$D$6:$H$12,祝日計算!U242)&gt;0,1,0))</f>
        <v>1</v>
      </c>
      <c r="AI242" s="17">
        <f t="shared" si="67"/>
        <v>43833</v>
      </c>
      <c r="AJ242" s="16" t="str">
        <f t="shared" si="68"/>
        <v>年末休</v>
      </c>
      <c r="AL242" s="17">
        <f>IF(COUNTIF($AL$2:AL241,AI242)&gt;0,"",IF(AI242="","",AI242))</f>
        <v>43833</v>
      </c>
      <c r="AM242" s="16" t="str">
        <f t="shared" si="57"/>
        <v>年末休</v>
      </c>
      <c r="AO242" s="27" t="str">
        <f t="shared" si="58"/>
        <v/>
      </c>
      <c r="AP242" s="26" t="str">
        <f t="shared" si="59"/>
        <v/>
      </c>
      <c r="AR242" s="27">
        <f t="shared" si="63"/>
        <v>43706</v>
      </c>
      <c r="AS242" s="27" t="str">
        <f t="shared" si="60"/>
        <v>木</v>
      </c>
      <c r="AT242" s="26" t="str">
        <f t="shared" si="61"/>
        <v/>
      </c>
      <c r="AU242" s="26">
        <f t="shared" si="62"/>
        <v>0</v>
      </c>
      <c r="AV242" s="26">
        <f>COUNTIF($AU$2:AU242,0)</f>
        <v>143</v>
      </c>
    </row>
    <row r="243" spans="19:48" ht="18" customHeight="1" x14ac:dyDescent="0.7">
      <c r="S243" s="17">
        <f t="shared" si="66"/>
        <v>43702</v>
      </c>
      <c r="T243" s="25">
        <f t="shared" si="55"/>
        <v>43702</v>
      </c>
      <c r="U243" s="24" t="str">
        <f t="shared" si="56"/>
        <v>41</v>
      </c>
      <c r="V243" s="23">
        <f>IF(S243="","",IF(COUNTIF(祝日計算!$D$6:$H$12,祝日計算!U243)&gt;0,1,0))</f>
        <v>1</v>
      </c>
      <c r="AI243" s="17" t="str">
        <f t="shared" si="67"/>
        <v/>
      </c>
      <c r="AJ243" s="16" t="str">
        <f t="shared" si="68"/>
        <v/>
      </c>
      <c r="AL243" s="17" t="str">
        <f>IF(COUNTIF($AL$2:AL242,AI243)&gt;0,"",IF(AI243="","",AI243))</f>
        <v/>
      </c>
      <c r="AM243" s="16" t="str">
        <f t="shared" si="57"/>
        <v/>
      </c>
      <c r="AO243" s="27" t="str">
        <f t="shared" si="58"/>
        <v/>
      </c>
      <c r="AP243" s="26" t="str">
        <f t="shared" si="59"/>
        <v/>
      </c>
      <c r="AR243" s="27">
        <f t="shared" si="63"/>
        <v>43707</v>
      </c>
      <c r="AS243" s="27" t="str">
        <f t="shared" si="60"/>
        <v>金</v>
      </c>
      <c r="AT243" s="26" t="str">
        <f t="shared" si="61"/>
        <v/>
      </c>
      <c r="AU243" s="26">
        <f t="shared" si="62"/>
        <v>0</v>
      </c>
      <c r="AV243" s="26">
        <f>COUNTIF($AU$2:AU243,0)</f>
        <v>144</v>
      </c>
    </row>
    <row r="244" spans="19:48" ht="18" customHeight="1" x14ac:dyDescent="0.7">
      <c r="S244" s="17">
        <f t="shared" si="66"/>
        <v>43703</v>
      </c>
      <c r="T244" s="25">
        <f t="shared" si="55"/>
        <v>43703</v>
      </c>
      <c r="U244" s="24" t="str">
        <f t="shared" si="56"/>
        <v>42</v>
      </c>
      <c r="V244" s="23">
        <f>IF(S244="","",IF(COUNTIF(祝日計算!$D$6:$H$12,祝日計算!U244)&gt;0,1,0))</f>
        <v>0</v>
      </c>
      <c r="AI244" s="17" t="str">
        <f t="shared" si="67"/>
        <v/>
      </c>
      <c r="AJ244" s="16" t="str">
        <f t="shared" si="68"/>
        <v/>
      </c>
      <c r="AL244" s="17" t="str">
        <f>IF(COUNTIF($AL$2:AL243,AI244)&gt;0,"",IF(AI244="","",AI244))</f>
        <v/>
      </c>
      <c r="AM244" s="16" t="str">
        <f t="shared" si="57"/>
        <v/>
      </c>
      <c r="AO244" s="27" t="str">
        <f t="shared" si="58"/>
        <v/>
      </c>
      <c r="AP244" s="26" t="str">
        <f t="shared" si="59"/>
        <v/>
      </c>
      <c r="AR244" s="27">
        <f t="shared" si="63"/>
        <v>43708</v>
      </c>
      <c r="AS244" s="27" t="str">
        <f t="shared" si="60"/>
        <v>土</v>
      </c>
      <c r="AT244" s="26" t="str">
        <f t="shared" si="61"/>
        <v/>
      </c>
      <c r="AU244" s="26">
        <f t="shared" si="62"/>
        <v>1</v>
      </c>
      <c r="AV244" s="26">
        <f>COUNTIF($AU$2:AU244,0)</f>
        <v>144</v>
      </c>
    </row>
    <row r="245" spans="19:48" ht="18" customHeight="1" x14ac:dyDescent="0.7">
      <c r="S245" s="17">
        <f t="shared" si="66"/>
        <v>43704</v>
      </c>
      <c r="T245" s="25">
        <f t="shared" si="55"/>
        <v>43704</v>
      </c>
      <c r="U245" s="24" t="str">
        <f t="shared" si="56"/>
        <v>43</v>
      </c>
      <c r="V245" s="23">
        <f>IF(S245="","",IF(COUNTIF(祝日計算!$D$6:$H$12,祝日計算!U245)&gt;0,1,0))</f>
        <v>1</v>
      </c>
      <c r="AI245" s="17" t="str">
        <f t="shared" si="67"/>
        <v/>
      </c>
      <c r="AJ245" s="16" t="str">
        <f t="shared" si="68"/>
        <v/>
      </c>
      <c r="AL245" s="17" t="str">
        <f>IF(COUNTIF($AL$2:AL244,AI245)&gt;0,"",IF(AI245="","",AI245))</f>
        <v/>
      </c>
      <c r="AM245" s="16" t="str">
        <f t="shared" si="57"/>
        <v/>
      </c>
      <c r="AO245" s="27" t="str">
        <f t="shared" si="58"/>
        <v/>
      </c>
      <c r="AP245" s="26" t="str">
        <f t="shared" si="59"/>
        <v/>
      </c>
      <c r="AR245" s="27">
        <f t="shared" si="63"/>
        <v>43709</v>
      </c>
      <c r="AS245" s="27" t="str">
        <f t="shared" si="60"/>
        <v>日</v>
      </c>
      <c r="AT245" s="26" t="str">
        <f t="shared" si="61"/>
        <v/>
      </c>
      <c r="AU245" s="26">
        <f t="shared" si="62"/>
        <v>1</v>
      </c>
      <c r="AV245" s="26">
        <f>COUNTIF($AU$2:AU245,0)</f>
        <v>144</v>
      </c>
    </row>
    <row r="246" spans="19:48" ht="18" customHeight="1" x14ac:dyDescent="0.7">
      <c r="S246" s="17">
        <f t="shared" si="66"/>
        <v>43705</v>
      </c>
      <c r="T246" s="25">
        <f t="shared" si="55"/>
        <v>43705</v>
      </c>
      <c r="U246" s="24" t="str">
        <f t="shared" si="56"/>
        <v>44</v>
      </c>
      <c r="V246" s="23">
        <f>IF(S246="","",IF(COUNTIF(祝日計算!$D$6:$H$12,祝日計算!U246)&gt;0,1,0))</f>
        <v>0</v>
      </c>
      <c r="AI246" s="17" t="str">
        <f t="shared" si="67"/>
        <v/>
      </c>
      <c r="AJ246" s="16" t="str">
        <f t="shared" si="68"/>
        <v/>
      </c>
      <c r="AL246" s="17" t="str">
        <f>IF(COUNTIF($AL$2:AL245,AI246)&gt;0,"",IF(AI246="","",AI246))</f>
        <v/>
      </c>
      <c r="AM246" s="16" t="str">
        <f t="shared" si="57"/>
        <v/>
      </c>
      <c r="AO246" s="27" t="str">
        <f t="shared" si="58"/>
        <v/>
      </c>
      <c r="AP246" s="26" t="str">
        <f t="shared" si="59"/>
        <v/>
      </c>
      <c r="AR246" s="27">
        <f t="shared" si="63"/>
        <v>43710</v>
      </c>
      <c r="AS246" s="27" t="str">
        <f t="shared" si="60"/>
        <v>月</v>
      </c>
      <c r="AT246" s="26" t="str">
        <f t="shared" si="61"/>
        <v/>
      </c>
      <c r="AU246" s="26">
        <f t="shared" si="62"/>
        <v>0</v>
      </c>
      <c r="AV246" s="26">
        <f>COUNTIF($AU$2:AU246,0)</f>
        <v>145</v>
      </c>
    </row>
    <row r="247" spans="19:48" ht="18" customHeight="1" x14ac:dyDescent="0.7">
      <c r="S247" s="17">
        <f t="shared" si="66"/>
        <v>43706</v>
      </c>
      <c r="T247" s="25">
        <f t="shared" si="55"/>
        <v>43706</v>
      </c>
      <c r="U247" s="24" t="str">
        <f t="shared" si="56"/>
        <v>55</v>
      </c>
      <c r="V247" s="23">
        <f>IF(S247="","",IF(COUNTIF(祝日計算!$D$6:$H$12,祝日計算!U247)&gt;0,1,0))</f>
        <v>0</v>
      </c>
      <c r="AI247" s="17" t="str">
        <f t="shared" si="67"/>
        <v/>
      </c>
      <c r="AJ247" s="16" t="str">
        <f t="shared" si="68"/>
        <v/>
      </c>
      <c r="AL247" s="17" t="str">
        <f>IF(COUNTIF($AL$2:AL246,AI247)&gt;0,"",IF(AI247="","",AI247))</f>
        <v/>
      </c>
      <c r="AM247" s="16" t="str">
        <f t="shared" si="57"/>
        <v/>
      </c>
      <c r="AO247" s="27" t="str">
        <f t="shared" si="58"/>
        <v/>
      </c>
      <c r="AP247" s="26" t="str">
        <f t="shared" si="59"/>
        <v/>
      </c>
      <c r="AR247" s="27">
        <f t="shared" si="63"/>
        <v>43711</v>
      </c>
      <c r="AS247" s="27" t="str">
        <f t="shared" si="60"/>
        <v>火</v>
      </c>
      <c r="AT247" s="26" t="str">
        <f t="shared" si="61"/>
        <v/>
      </c>
      <c r="AU247" s="26">
        <f t="shared" si="62"/>
        <v>0</v>
      </c>
      <c r="AV247" s="26">
        <f>COUNTIF($AU$2:AU247,0)</f>
        <v>146</v>
      </c>
    </row>
    <row r="248" spans="19:48" ht="18" customHeight="1" x14ac:dyDescent="0.7">
      <c r="S248" s="17">
        <f t="shared" si="66"/>
        <v>43707</v>
      </c>
      <c r="T248" s="25">
        <f t="shared" si="55"/>
        <v>43707</v>
      </c>
      <c r="U248" s="24" t="str">
        <f t="shared" si="56"/>
        <v>56</v>
      </c>
      <c r="V248" s="23">
        <f>IF(S248="","",IF(COUNTIF(祝日計算!$D$6:$H$12,祝日計算!U248)&gt;0,1,0))</f>
        <v>0</v>
      </c>
      <c r="AI248" s="17" t="str">
        <f t="shared" si="67"/>
        <v/>
      </c>
      <c r="AJ248" s="16" t="str">
        <f t="shared" si="68"/>
        <v/>
      </c>
      <c r="AL248" s="17" t="str">
        <f>IF(COUNTIF($AL$2:AL247,AI248)&gt;0,"",IF(AI248="","",AI248))</f>
        <v/>
      </c>
      <c r="AM248" s="16" t="str">
        <f t="shared" si="57"/>
        <v/>
      </c>
      <c r="AO248" s="27" t="str">
        <f t="shared" si="58"/>
        <v/>
      </c>
      <c r="AP248" s="26" t="str">
        <f t="shared" si="59"/>
        <v/>
      </c>
      <c r="AR248" s="27">
        <f t="shared" si="63"/>
        <v>43712</v>
      </c>
      <c r="AS248" s="27" t="str">
        <f t="shared" si="60"/>
        <v>水</v>
      </c>
      <c r="AT248" s="26" t="str">
        <f t="shared" si="61"/>
        <v/>
      </c>
      <c r="AU248" s="26">
        <f t="shared" si="62"/>
        <v>0</v>
      </c>
      <c r="AV248" s="26">
        <f>COUNTIF($AU$2:AU248,0)</f>
        <v>147</v>
      </c>
    </row>
    <row r="249" spans="19:48" ht="18" customHeight="1" x14ac:dyDescent="0.7">
      <c r="S249" s="17">
        <f t="shared" si="66"/>
        <v>43708</v>
      </c>
      <c r="T249" s="25">
        <f t="shared" si="55"/>
        <v>43708</v>
      </c>
      <c r="U249" s="24" t="str">
        <f t="shared" si="56"/>
        <v>57</v>
      </c>
      <c r="V249" s="23">
        <f>IF(S249="","",IF(COUNTIF(祝日計算!$D$6:$H$12,祝日計算!U249)&gt;0,1,0))</f>
        <v>1</v>
      </c>
      <c r="AI249" s="17" t="str">
        <f t="shared" si="67"/>
        <v/>
      </c>
      <c r="AJ249" s="16" t="str">
        <f t="shared" si="68"/>
        <v/>
      </c>
      <c r="AL249" s="17" t="str">
        <f>IF(COUNTIF($AL$2:AL248,AI249)&gt;0,"",IF(AI249="","",AI249))</f>
        <v/>
      </c>
      <c r="AM249" s="16" t="str">
        <f t="shared" si="57"/>
        <v/>
      </c>
      <c r="AO249" s="27" t="str">
        <f t="shared" si="58"/>
        <v/>
      </c>
      <c r="AP249" s="26" t="str">
        <f t="shared" si="59"/>
        <v/>
      </c>
      <c r="AR249" s="27">
        <f t="shared" si="63"/>
        <v>43713</v>
      </c>
      <c r="AS249" s="27" t="str">
        <f t="shared" si="60"/>
        <v>木</v>
      </c>
      <c r="AT249" s="26" t="str">
        <f t="shared" si="61"/>
        <v/>
      </c>
      <c r="AU249" s="26">
        <f t="shared" si="62"/>
        <v>0</v>
      </c>
      <c r="AV249" s="26">
        <f>COUNTIF($AU$2:AU249,0)</f>
        <v>148</v>
      </c>
    </row>
    <row r="250" spans="19:48" ht="18" customHeight="1" x14ac:dyDescent="0.7">
      <c r="S250" s="17">
        <f>DATE(設定!$G$2-1,9,1)</f>
        <v>43709</v>
      </c>
      <c r="T250" s="25">
        <f t="shared" si="55"/>
        <v>43709</v>
      </c>
      <c r="U250" s="24" t="str">
        <f t="shared" si="56"/>
        <v>11</v>
      </c>
      <c r="V250" s="23">
        <f>IF(S250="","",IF(COUNTIF(祝日計算!$D$6:$H$12,祝日計算!U250)&gt;0,1,0))</f>
        <v>1</v>
      </c>
      <c r="AI250" s="17" t="str">
        <f t="shared" si="67"/>
        <v/>
      </c>
      <c r="AJ250" s="16" t="str">
        <f t="shared" si="68"/>
        <v/>
      </c>
      <c r="AL250" s="17" t="str">
        <f>IF(COUNTIF($AL$2:AL249,AI250)&gt;0,"",IF(AI250="","",AI250))</f>
        <v/>
      </c>
      <c r="AM250" s="16" t="str">
        <f t="shared" si="57"/>
        <v/>
      </c>
      <c r="AO250" s="27" t="str">
        <f t="shared" si="58"/>
        <v/>
      </c>
      <c r="AP250" s="26" t="str">
        <f t="shared" si="59"/>
        <v/>
      </c>
      <c r="AR250" s="27">
        <f t="shared" si="63"/>
        <v>43714</v>
      </c>
      <c r="AS250" s="27" t="str">
        <f t="shared" si="60"/>
        <v>金</v>
      </c>
      <c r="AT250" s="26" t="str">
        <f t="shared" si="61"/>
        <v/>
      </c>
      <c r="AU250" s="26">
        <f t="shared" si="62"/>
        <v>0</v>
      </c>
      <c r="AV250" s="26">
        <f>COUNTIF($AU$2:AU250,0)</f>
        <v>149</v>
      </c>
    </row>
    <row r="251" spans="19:48" ht="18" customHeight="1" x14ac:dyDescent="0.7">
      <c r="S251" s="17">
        <f t="shared" ref="S251:S280" si="69">IF(S250="","",IF(MONTH(S250)&lt;&gt;MONTH(S250+1),"",S250+1))</f>
        <v>43710</v>
      </c>
      <c r="T251" s="25">
        <f t="shared" si="55"/>
        <v>43710</v>
      </c>
      <c r="U251" s="24" t="str">
        <f t="shared" si="56"/>
        <v>12</v>
      </c>
      <c r="V251" s="23">
        <f>IF(S251="","",IF(COUNTIF(祝日計算!$D$6:$H$12,祝日計算!U251)&gt;0,1,0))</f>
        <v>0</v>
      </c>
      <c r="AI251" s="17" t="str">
        <f t="shared" si="67"/>
        <v/>
      </c>
      <c r="AJ251" s="16" t="str">
        <f t="shared" si="68"/>
        <v/>
      </c>
      <c r="AL251" s="17" t="str">
        <f>IF(COUNTIF($AL$2:AL250,AI251)&gt;0,"",IF(AI251="","",AI251))</f>
        <v/>
      </c>
      <c r="AM251" s="16" t="str">
        <f t="shared" si="57"/>
        <v/>
      </c>
      <c r="AO251" s="27" t="str">
        <f t="shared" si="58"/>
        <v/>
      </c>
      <c r="AP251" s="26" t="str">
        <f t="shared" si="59"/>
        <v/>
      </c>
      <c r="AR251" s="27">
        <f t="shared" si="63"/>
        <v>43715</v>
      </c>
      <c r="AS251" s="27" t="str">
        <f t="shared" si="60"/>
        <v>土</v>
      </c>
      <c r="AT251" s="26" t="str">
        <f t="shared" si="61"/>
        <v/>
      </c>
      <c r="AU251" s="26">
        <f t="shared" si="62"/>
        <v>1</v>
      </c>
      <c r="AV251" s="26">
        <f>COUNTIF($AU$2:AU251,0)</f>
        <v>149</v>
      </c>
    </row>
    <row r="252" spans="19:48" ht="18" customHeight="1" x14ac:dyDescent="0.7">
      <c r="S252" s="17">
        <f t="shared" si="69"/>
        <v>43711</v>
      </c>
      <c r="T252" s="25">
        <f t="shared" si="55"/>
        <v>43711</v>
      </c>
      <c r="U252" s="24" t="str">
        <f t="shared" si="56"/>
        <v>13</v>
      </c>
      <c r="V252" s="23">
        <f>IF(S252="","",IF(COUNTIF(祝日計算!$D$6:$H$12,祝日計算!U252)&gt;0,1,0))</f>
        <v>0</v>
      </c>
      <c r="AI252" s="17" t="str">
        <f t="shared" ref="AI252:AI282" si="70">IF(Z34="","",Z34)</f>
        <v/>
      </c>
      <c r="AJ252" s="16" t="str">
        <f t="shared" ref="AJ252:AJ282" si="71">IF(AB34="","",AB34)</f>
        <v/>
      </c>
      <c r="AL252" s="17" t="str">
        <f>IF(COUNTIF($AL$2:AL251,AI252)&gt;0,"",IF(AI252="","",AI252))</f>
        <v/>
      </c>
      <c r="AM252" s="16" t="str">
        <f t="shared" si="57"/>
        <v/>
      </c>
      <c r="AO252" s="27" t="str">
        <f t="shared" si="58"/>
        <v/>
      </c>
      <c r="AP252" s="26" t="str">
        <f t="shared" si="59"/>
        <v/>
      </c>
      <c r="AR252" s="27">
        <f t="shared" si="63"/>
        <v>43716</v>
      </c>
      <c r="AS252" s="27" t="str">
        <f t="shared" si="60"/>
        <v>日</v>
      </c>
      <c r="AT252" s="26" t="str">
        <f t="shared" si="61"/>
        <v/>
      </c>
      <c r="AU252" s="26">
        <f t="shared" si="62"/>
        <v>1</v>
      </c>
      <c r="AV252" s="26">
        <f>COUNTIF($AU$2:AU252,0)</f>
        <v>149</v>
      </c>
    </row>
    <row r="253" spans="19:48" ht="18" customHeight="1" x14ac:dyDescent="0.7">
      <c r="S253" s="17">
        <f t="shared" si="69"/>
        <v>43712</v>
      </c>
      <c r="T253" s="25">
        <f t="shared" si="55"/>
        <v>43712</v>
      </c>
      <c r="U253" s="24" t="str">
        <f t="shared" si="56"/>
        <v>14</v>
      </c>
      <c r="V253" s="23">
        <f>IF(S253="","",IF(COUNTIF(祝日計算!$D$6:$H$12,祝日計算!U253)&gt;0,1,0))</f>
        <v>0</v>
      </c>
      <c r="AI253" s="17" t="str">
        <f t="shared" si="70"/>
        <v/>
      </c>
      <c r="AJ253" s="16" t="str">
        <f t="shared" si="71"/>
        <v/>
      </c>
      <c r="AL253" s="17" t="str">
        <f>IF(COUNTIF($AL$2:AL252,AI253)&gt;0,"",IF(AI253="","",AI253))</f>
        <v/>
      </c>
      <c r="AM253" s="16" t="str">
        <f t="shared" si="57"/>
        <v/>
      </c>
      <c r="AO253" s="27" t="str">
        <f t="shared" si="58"/>
        <v/>
      </c>
      <c r="AP253" s="26" t="str">
        <f t="shared" si="59"/>
        <v/>
      </c>
      <c r="AR253" s="27">
        <f t="shared" si="63"/>
        <v>43717</v>
      </c>
      <c r="AS253" s="27" t="str">
        <f t="shared" si="60"/>
        <v>月</v>
      </c>
      <c r="AT253" s="26" t="str">
        <f t="shared" si="61"/>
        <v/>
      </c>
      <c r="AU253" s="26">
        <f t="shared" si="62"/>
        <v>0</v>
      </c>
      <c r="AV253" s="26">
        <f>COUNTIF($AU$2:AU253,0)</f>
        <v>150</v>
      </c>
    </row>
    <row r="254" spans="19:48" ht="18" customHeight="1" x14ac:dyDescent="0.7">
      <c r="S254" s="17">
        <f t="shared" si="69"/>
        <v>43713</v>
      </c>
      <c r="T254" s="25">
        <f t="shared" si="55"/>
        <v>43713</v>
      </c>
      <c r="U254" s="24" t="str">
        <f t="shared" si="56"/>
        <v>15</v>
      </c>
      <c r="V254" s="23">
        <f>IF(S254="","",IF(COUNTIF(祝日計算!$D$6:$H$12,祝日計算!U254)&gt;0,1,0))</f>
        <v>0</v>
      </c>
      <c r="AI254" s="17" t="str">
        <f t="shared" si="70"/>
        <v/>
      </c>
      <c r="AJ254" s="16" t="str">
        <f t="shared" si="71"/>
        <v/>
      </c>
      <c r="AL254" s="17" t="str">
        <f>IF(COUNTIF($AL$2:AL253,AI254)&gt;0,"",IF(AI254="","",AI254))</f>
        <v/>
      </c>
      <c r="AM254" s="16" t="str">
        <f t="shared" si="57"/>
        <v/>
      </c>
      <c r="AO254" s="27" t="str">
        <f t="shared" si="58"/>
        <v/>
      </c>
      <c r="AP254" s="26" t="str">
        <f t="shared" si="59"/>
        <v/>
      </c>
      <c r="AR254" s="27">
        <f t="shared" si="63"/>
        <v>43718</v>
      </c>
      <c r="AS254" s="27" t="str">
        <f t="shared" si="60"/>
        <v>火</v>
      </c>
      <c r="AT254" s="26" t="str">
        <f t="shared" si="61"/>
        <v/>
      </c>
      <c r="AU254" s="26">
        <f t="shared" si="62"/>
        <v>1</v>
      </c>
      <c r="AV254" s="26">
        <f>COUNTIF($AU$2:AU254,0)</f>
        <v>150</v>
      </c>
    </row>
    <row r="255" spans="19:48" ht="18" customHeight="1" x14ac:dyDescent="0.7">
      <c r="S255" s="17">
        <f t="shared" si="69"/>
        <v>43714</v>
      </c>
      <c r="T255" s="25">
        <f t="shared" si="55"/>
        <v>43714</v>
      </c>
      <c r="U255" s="24" t="str">
        <f t="shared" si="56"/>
        <v>16</v>
      </c>
      <c r="V255" s="23">
        <f>IF(S255="","",IF(COUNTIF(祝日計算!$D$6:$H$12,祝日計算!U255)&gt;0,1,0))</f>
        <v>0</v>
      </c>
      <c r="AI255" s="17" t="str">
        <f t="shared" si="70"/>
        <v/>
      </c>
      <c r="AJ255" s="16" t="str">
        <f t="shared" si="71"/>
        <v/>
      </c>
      <c r="AL255" s="17" t="str">
        <f>IF(COUNTIF($AL$2:AL254,AI255)&gt;0,"",IF(AI255="","",AI255))</f>
        <v/>
      </c>
      <c r="AM255" s="16" t="str">
        <f t="shared" si="57"/>
        <v/>
      </c>
      <c r="AO255" s="27" t="str">
        <f t="shared" si="58"/>
        <v/>
      </c>
      <c r="AP255" s="26" t="str">
        <f t="shared" si="59"/>
        <v/>
      </c>
      <c r="AR255" s="27">
        <f t="shared" si="63"/>
        <v>43719</v>
      </c>
      <c r="AS255" s="27" t="str">
        <f t="shared" si="60"/>
        <v>水</v>
      </c>
      <c r="AT255" s="26" t="str">
        <f t="shared" si="61"/>
        <v/>
      </c>
      <c r="AU255" s="26">
        <f t="shared" si="62"/>
        <v>0</v>
      </c>
      <c r="AV255" s="26">
        <f>COUNTIF($AU$2:AU255,0)</f>
        <v>151</v>
      </c>
    </row>
    <row r="256" spans="19:48" ht="18" customHeight="1" x14ac:dyDescent="0.7">
      <c r="S256" s="17">
        <f t="shared" si="69"/>
        <v>43715</v>
      </c>
      <c r="T256" s="25">
        <f t="shared" si="55"/>
        <v>43715</v>
      </c>
      <c r="U256" s="24" t="str">
        <f t="shared" si="56"/>
        <v>17</v>
      </c>
      <c r="V256" s="23">
        <f>IF(S256="","",IF(COUNTIF(祝日計算!$D$6:$H$12,祝日計算!U256)&gt;0,1,0))</f>
        <v>1</v>
      </c>
      <c r="AI256" s="17" t="str">
        <f t="shared" si="70"/>
        <v/>
      </c>
      <c r="AJ256" s="16" t="str">
        <f t="shared" si="71"/>
        <v/>
      </c>
      <c r="AL256" s="17" t="str">
        <f>IF(COUNTIF($AL$2:AL255,AI256)&gt;0,"",IF(AI256="","",AI256))</f>
        <v/>
      </c>
      <c r="AM256" s="16" t="str">
        <f t="shared" si="57"/>
        <v/>
      </c>
      <c r="AO256" s="27" t="str">
        <f t="shared" si="58"/>
        <v/>
      </c>
      <c r="AP256" s="26" t="str">
        <f t="shared" si="59"/>
        <v/>
      </c>
      <c r="AR256" s="27">
        <f t="shared" si="63"/>
        <v>43720</v>
      </c>
      <c r="AS256" s="27" t="str">
        <f t="shared" si="60"/>
        <v>木</v>
      </c>
      <c r="AT256" s="26" t="str">
        <f t="shared" si="61"/>
        <v/>
      </c>
      <c r="AU256" s="26">
        <f t="shared" si="62"/>
        <v>0</v>
      </c>
      <c r="AV256" s="26">
        <f>COUNTIF($AU$2:AU256,0)</f>
        <v>152</v>
      </c>
    </row>
    <row r="257" spans="19:48" ht="18" customHeight="1" x14ac:dyDescent="0.7">
      <c r="S257" s="17">
        <f t="shared" si="69"/>
        <v>43716</v>
      </c>
      <c r="T257" s="25">
        <f t="shared" si="55"/>
        <v>43716</v>
      </c>
      <c r="U257" s="24" t="str">
        <f t="shared" si="56"/>
        <v>21</v>
      </c>
      <c r="V257" s="23">
        <f>IF(S257="","",IF(COUNTIF(祝日計算!$D$6:$H$12,祝日計算!U257)&gt;0,1,0))</f>
        <v>1</v>
      </c>
      <c r="AI257" s="17" t="str">
        <f t="shared" si="70"/>
        <v/>
      </c>
      <c r="AJ257" s="16" t="str">
        <f t="shared" si="71"/>
        <v/>
      </c>
      <c r="AL257" s="17" t="str">
        <f>IF(COUNTIF($AL$2:AL256,AI257)&gt;0,"",IF(AI257="","",AI257))</f>
        <v/>
      </c>
      <c r="AM257" s="16" t="str">
        <f t="shared" si="57"/>
        <v/>
      </c>
      <c r="AO257" s="27" t="str">
        <f t="shared" si="58"/>
        <v/>
      </c>
      <c r="AP257" s="26" t="str">
        <f t="shared" si="59"/>
        <v/>
      </c>
      <c r="AR257" s="27">
        <f t="shared" si="63"/>
        <v>43721</v>
      </c>
      <c r="AS257" s="27" t="str">
        <f t="shared" si="60"/>
        <v>金</v>
      </c>
      <c r="AT257" s="26" t="str">
        <f t="shared" si="61"/>
        <v/>
      </c>
      <c r="AU257" s="26">
        <f t="shared" si="62"/>
        <v>0</v>
      </c>
      <c r="AV257" s="26">
        <f>COUNTIF($AU$2:AU257,0)</f>
        <v>153</v>
      </c>
    </row>
    <row r="258" spans="19:48" ht="18" customHeight="1" x14ac:dyDescent="0.7">
      <c r="S258" s="17">
        <f t="shared" si="69"/>
        <v>43717</v>
      </c>
      <c r="T258" s="25">
        <f t="shared" ref="T258:T321" si="72">S258</f>
        <v>43717</v>
      </c>
      <c r="U258" s="24" t="str">
        <f t="shared" ref="U258:U321" si="73">IFERROR(INT((DAY(S258)-0.1)/7)+1&amp;WEEKDAY(S258),"")</f>
        <v>22</v>
      </c>
      <c r="V258" s="23">
        <f>IF(S258="","",IF(COUNTIF(祝日計算!$D$6:$H$12,祝日計算!U258)&gt;0,1,0))</f>
        <v>0</v>
      </c>
      <c r="AI258" s="17" t="str">
        <f t="shared" si="70"/>
        <v/>
      </c>
      <c r="AJ258" s="16" t="str">
        <f t="shared" si="71"/>
        <v/>
      </c>
      <c r="AL258" s="17" t="str">
        <f>IF(COUNTIF($AL$2:AL257,AI258)&gt;0,"",IF(AI258="","",AI258))</f>
        <v/>
      </c>
      <c r="AM258" s="16" t="str">
        <f t="shared" ref="AM258:AM282" si="74">IF(AL258="","",AJ258)</f>
        <v/>
      </c>
      <c r="AO258" s="27" t="str">
        <f t="shared" ref="AO258:AO282" si="75">IFERROR(SMALL($AL$2:$AL$282,ROW()-1),"")</f>
        <v/>
      </c>
      <c r="AP258" s="26" t="str">
        <f t="shared" ref="AP258:AP282" si="76">IFERROR(VLOOKUP(AO258,$AL$2:$AM$282,2,FALSE),"")</f>
        <v/>
      </c>
      <c r="AR258" s="27">
        <f t="shared" si="63"/>
        <v>43722</v>
      </c>
      <c r="AS258" s="27" t="str">
        <f t="shared" ref="AS258:AS321" si="77">IF(AT258&lt;&gt;"","祝",TEXT(AR258,"aaa"))</f>
        <v>土</v>
      </c>
      <c r="AT258" s="26" t="str">
        <f t="shared" ref="AT258:AT321" si="78">IFERROR(VLOOKUP(AR258,$AL$2:$AM$1398,2,FALSE),"")&amp;""</f>
        <v/>
      </c>
      <c r="AU258" s="26">
        <f t="shared" ref="AU258:AU321" si="79">IF($B$21=1,IF(COUNTIF($AL$2:$AL$1398,AR258)&gt;0,1,0),IF((COUNTIF($AI$2:$AI$41,AR258)+COUNTIF($AI$283:$AI$1398,AR258))&gt;0,1,0))</f>
        <v>1</v>
      </c>
      <c r="AV258" s="26">
        <f>COUNTIF($AU$2:AU258,0)</f>
        <v>153</v>
      </c>
    </row>
    <row r="259" spans="19:48" ht="18" customHeight="1" x14ac:dyDescent="0.7">
      <c r="S259" s="17">
        <f t="shared" si="69"/>
        <v>43718</v>
      </c>
      <c r="T259" s="25">
        <f t="shared" si="72"/>
        <v>43718</v>
      </c>
      <c r="U259" s="24" t="str">
        <f t="shared" si="73"/>
        <v>23</v>
      </c>
      <c r="V259" s="23">
        <f>IF(S259="","",IF(COUNTIF(祝日計算!$D$6:$H$12,祝日計算!U259)&gt;0,1,0))</f>
        <v>1</v>
      </c>
      <c r="AI259" s="17">
        <f t="shared" si="70"/>
        <v>44194</v>
      </c>
      <c r="AJ259" s="16" t="str">
        <f t="shared" si="71"/>
        <v>年末休</v>
      </c>
      <c r="AL259" s="17">
        <f>IF(COUNTIF($AL$2:AL258,AI259)&gt;0,"",IF(AI259="","",AI259))</f>
        <v>44194</v>
      </c>
      <c r="AM259" s="16" t="str">
        <f t="shared" si="74"/>
        <v>年末休</v>
      </c>
      <c r="AO259" s="27" t="str">
        <f t="shared" si="75"/>
        <v/>
      </c>
      <c r="AP259" s="26" t="str">
        <f t="shared" si="76"/>
        <v/>
      </c>
      <c r="AR259" s="27">
        <f t="shared" ref="AR259:AR322" si="80">AR258+1</f>
        <v>43723</v>
      </c>
      <c r="AS259" s="27" t="str">
        <f t="shared" si="77"/>
        <v>日</v>
      </c>
      <c r="AT259" s="26" t="str">
        <f t="shared" si="78"/>
        <v/>
      </c>
      <c r="AU259" s="26">
        <f t="shared" si="79"/>
        <v>1</v>
      </c>
      <c r="AV259" s="26">
        <f>COUNTIF($AU$2:AU259,0)</f>
        <v>153</v>
      </c>
    </row>
    <row r="260" spans="19:48" ht="18" customHeight="1" x14ac:dyDescent="0.7">
      <c r="S260" s="17">
        <f t="shared" si="69"/>
        <v>43719</v>
      </c>
      <c r="T260" s="25">
        <f t="shared" si="72"/>
        <v>43719</v>
      </c>
      <c r="U260" s="24" t="str">
        <f t="shared" si="73"/>
        <v>24</v>
      </c>
      <c r="V260" s="23">
        <f>IF(S260="","",IF(COUNTIF(祝日計算!$D$6:$H$12,祝日計算!U260)&gt;0,1,0))</f>
        <v>0</v>
      </c>
      <c r="AI260" s="17">
        <f t="shared" si="70"/>
        <v>44195</v>
      </c>
      <c r="AJ260" s="16" t="str">
        <f t="shared" si="71"/>
        <v>年末休</v>
      </c>
      <c r="AL260" s="17">
        <f>IF(COUNTIF($AL$2:AL259,AI260)&gt;0,"",IF(AI260="","",AI260))</f>
        <v>44195</v>
      </c>
      <c r="AM260" s="16" t="str">
        <f t="shared" si="74"/>
        <v>年末休</v>
      </c>
      <c r="AO260" s="27" t="str">
        <f t="shared" si="75"/>
        <v/>
      </c>
      <c r="AP260" s="26" t="str">
        <f t="shared" si="76"/>
        <v/>
      </c>
      <c r="AR260" s="27">
        <f t="shared" si="80"/>
        <v>43724</v>
      </c>
      <c r="AS260" s="27" t="str">
        <f t="shared" si="77"/>
        <v>祝</v>
      </c>
      <c r="AT260" s="26" t="str">
        <f t="shared" si="78"/>
        <v>敬老の日</v>
      </c>
      <c r="AU260" s="26">
        <f t="shared" si="79"/>
        <v>1</v>
      </c>
      <c r="AV260" s="26">
        <f>COUNTIF($AU$2:AU260,0)</f>
        <v>153</v>
      </c>
    </row>
    <row r="261" spans="19:48" ht="18" customHeight="1" x14ac:dyDescent="0.7">
      <c r="S261" s="17">
        <f t="shared" si="69"/>
        <v>43720</v>
      </c>
      <c r="T261" s="25">
        <f t="shared" si="72"/>
        <v>43720</v>
      </c>
      <c r="U261" s="24" t="str">
        <f t="shared" si="73"/>
        <v>25</v>
      </c>
      <c r="V261" s="23">
        <f>IF(S261="","",IF(COUNTIF(祝日計算!$D$6:$H$12,祝日計算!U261)&gt;0,1,0))</f>
        <v>0</v>
      </c>
      <c r="AI261" s="17">
        <f t="shared" si="70"/>
        <v>44196</v>
      </c>
      <c r="AJ261" s="16" t="str">
        <f t="shared" si="71"/>
        <v>年末休</v>
      </c>
      <c r="AL261" s="17">
        <f>IF(COUNTIF($AL$2:AL260,AI261)&gt;0,"",IF(AI261="","",AI261))</f>
        <v>44196</v>
      </c>
      <c r="AM261" s="16" t="str">
        <f t="shared" si="74"/>
        <v>年末休</v>
      </c>
      <c r="AO261" s="27" t="str">
        <f t="shared" si="75"/>
        <v/>
      </c>
      <c r="AP261" s="26" t="str">
        <f t="shared" si="76"/>
        <v/>
      </c>
      <c r="AR261" s="27">
        <f t="shared" si="80"/>
        <v>43725</v>
      </c>
      <c r="AS261" s="27" t="str">
        <f t="shared" si="77"/>
        <v>火</v>
      </c>
      <c r="AT261" s="26" t="str">
        <f t="shared" si="78"/>
        <v/>
      </c>
      <c r="AU261" s="26">
        <f t="shared" si="79"/>
        <v>0</v>
      </c>
      <c r="AV261" s="26">
        <f>COUNTIF($AU$2:AU261,0)</f>
        <v>154</v>
      </c>
    </row>
    <row r="262" spans="19:48" ht="18" customHeight="1" x14ac:dyDescent="0.7">
      <c r="S262" s="17">
        <f t="shared" si="69"/>
        <v>43721</v>
      </c>
      <c r="T262" s="25">
        <f t="shared" si="72"/>
        <v>43721</v>
      </c>
      <c r="U262" s="24" t="str">
        <f t="shared" si="73"/>
        <v>26</v>
      </c>
      <c r="V262" s="23">
        <f>IF(S262="","",IF(COUNTIF(祝日計算!$D$6:$H$12,祝日計算!U262)&gt;0,1,0))</f>
        <v>0</v>
      </c>
      <c r="AI262" s="17">
        <f t="shared" si="70"/>
        <v>44198</v>
      </c>
      <c r="AJ262" s="16" t="str">
        <f t="shared" si="71"/>
        <v>年末休</v>
      </c>
      <c r="AL262" s="17">
        <f>IF(COUNTIF($AL$2:AL261,AI262)&gt;0,"",IF(AI262="","",AI262))</f>
        <v>44198</v>
      </c>
      <c r="AM262" s="16" t="str">
        <f t="shared" si="74"/>
        <v>年末休</v>
      </c>
      <c r="AO262" s="27" t="str">
        <f t="shared" si="75"/>
        <v/>
      </c>
      <c r="AP262" s="26" t="str">
        <f t="shared" si="76"/>
        <v/>
      </c>
      <c r="AR262" s="27">
        <f t="shared" si="80"/>
        <v>43726</v>
      </c>
      <c r="AS262" s="27" t="str">
        <f t="shared" si="77"/>
        <v>水</v>
      </c>
      <c r="AT262" s="26" t="str">
        <f t="shared" si="78"/>
        <v/>
      </c>
      <c r="AU262" s="26">
        <f t="shared" si="79"/>
        <v>0</v>
      </c>
      <c r="AV262" s="26">
        <f>COUNTIF($AU$2:AU262,0)</f>
        <v>155</v>
      </c>
    </row>
    <row r="263" spans="19:48" ht="18" customHeight="1" x14ac:dyDescent="0.7">
      <c r="S263" s="17">
        <f t="shared" si="69"/>
        <v>43722</v>
      </c>
      <c r="T263" s="25">
        <f t="shared" si="72"/>
        <v>43722</v>
      </c>
      <c r="U263" s="24" t="str">
        <f t="shared" si="73"/>
        <v>27</v>
      </c>
      <c r="V263" s="23">
        <f>IF(S263="","",IF(COUNTIF(祝日計算!$D$6:$H$12,祝日計算!U263)&gt;0,1,0))</f>
        <v>1</v>
      </c>
      <c r="AI263" s="17">
        <f t="shared" si="70"/>
        <v>44199</v>
      </c>
      <c r="AJ263" s="16" t="str">
        <f t="shared" si="71"/>
        <v>年末休</v>
      </c>
      <c r="AL263" s="17">
        <f>IF(COUNTIF($AL$2:AL262,AI263)&gt;0,"",IF(AI263="","",AI263))</f>
        <v>44199</v>
      </c>
      <c r="AM263" s="16" t="str">
        <f t="shared" si="74"/>
        <v>年末休</v>
      </c>
      <c r="AO263" s="27" t="str">
        <f t="shared" si="75"/>
        <v/>
      </c>
      <c r="AP263" s="26" t="str">
        <f t="shared" si="76"/>
        <v/>
      </c>
      <c r="AR263" s="27">
        <f t="shared" si="80"/>
        <v>43727</v>
      </c>
      <c r="AS263" s="27" t="str">
        <f t="shared" si="77"/>
        <v>木</v>
      </c>
      <c r="AT263" s="26" t="str">
        <f t="shared" si="78"/>
        <v/>
      </c>
      <c r="AU263" s="26">
        <f t="shared" si="79"/>
        <v>0</v>
      </c>
      <c r="AV263" s="26">
        <f>COUNTIF($AU$2:AU263,0)</f>
        <v>156</v>
      </c>
    </row>
    <row r="264" spans="19:48" ht="18" customHeight="1" x14ac:dyDescent="0.7">
      <c r="S264" s="17">
        <f t="shared" si="69"/>
        <v>43723</v>
      </c>
      <c r="T264" s="25">
        <f t="shared" si="72"/>
        <v>43723</v>
      </c>
      <c r="U264" s="24" t="str">
        <f t="shared" si="73"/>
        <v>31</v>
      </c>
      <c r="V264" s="23">
        <f>IF(S264="","",IF(COUNTIF(祝日計算!$D$6:$H$12,祝日計算!U264)&gt;0,1,0))</f>
        <v>1</v>
      </c>
      <c r="AI264" s="17" t="str">
        <f t="shared" si="70"/>
        <v/>
      </c>
      <c r="AJ264" s="16" t="str">
        <f t="shared" si="71"/>
        <v/>
      </c>
      <c r="AL264" s="17" t="str">
        <f>IF(COUNTIF($AL$2:AL263,AI264)&gt;0,"",IF(AI264="","",AI264))</f>
        <v/>
      </c>
      <c r="AM264" s="16" t="str">
        <f t="shared" si="74"/>
        <v/>
      </c>
      <c r="AO264" s="27" t="str">
        <f t="shared" si="75"/>
        <v/>
      </c>
      <c r="AP264" s="26" t="str">
        <f t="shared" si="76"/>
        <v/>
      </c>
      <c r="AR264" s="27">
        <f t="shared" si="80"/>
        <v>43728</v>
      </c>
      <c r="AS264" s="27" t="str">
        <f t="shared" si="77"/>
        <v>金</v>
      </c>
      <c r="AT264" s="26" t="str">
        <f t="shared" si="78"/>
        <v/>
      </c>
      <c r="AU264" s="26">
        <f t="shared" si="79"/>
        <v>0</v>
      </c>
      <c r="AV264" s="26">
        <f>COUNTIF($AU$2:AU264,0)</f>
        <v>157</v>
      </c>
    </row>
    <row r="265" spans="19:48" ht="18" customHeight="1" x14ac:dyDescent="0.7">
      <c r="S265" s="17">
        <f t="shared" si="69"/>
        <v>43724</v>
      </c>
      <c r="T265" s="25">
        <f t="shared" si="72"/>
        <v>43724</v>
      </c>
      <c r="U265" s="24" t="str">
        <f t="shared" si="73"/>
        <v>32</v>
      </c>
      <c r="V265" s="23">
        <f>IF(S265="","",IF(COUNTIF(祝日計算!$D$6:$H$12,祝日計算!U265)&gt;0,1,0))</f>
        <v>0</v>
      </c>
      <c r="AI265" s="17" t="str">
        <f t="shared" si="70"/>
        <v/>
      </c>
      <c r="AJ265" s="16" t="str">
        <f t="shared" si="71"/>
        <v/>
      </c>
      <c r="AL265" s="17" t="str">
        <f>IF(COUNTIF($AL$2:AL264,AI265)&gt;0,"",IF(AI265="","",AI265))</f>
        <v/>
      </c>
      <c r="AM265" s="16" t="str">
        <f t="shared" si="74"/>
        <v/>
      </c>
      <c r="AO265" s="27" t="str">
        <f t="shared" si="75"/>
        <v/>
      </c>
      <c r="AP265" s="26" t="str">
        <f t="shared" si="76"/>
        <v/>
      </c>
      <c r="AR265" s="27">
        <f t="shared" si="80"/>
        <v>43729</v>
      </c>
      <c r="AS265" s="27" t="str">
        <f t="shared" si="77"/>
        <v>土</v>
      </c>
      <c r="AT265" s="26" t="str">
        <f t="shared" si="78"/>
        <v/>
      </c>
      <c r="AU265" s="26">
        <f t="shared" si="79"/>
        <v>1</v>
      </c>
      <c r="AV265" s="26">
        <f>COUNTIF($AU$2:AU265,0)</f>
        <v>157</v>
      </c>
    </row>
    <row r="266" spans="19:48" ht="18" customHeight="1" x14ac:dyDescent="0.7">
      <c r="S266" s="17">
        <f t="shared" si="69"/>
        <v>43725</v>
      </c>
      <c r="T266" s="25">
        <f t="shared" si="72"/>
        <v>43725</v>
      </c>
      <c r="U266" s="24" t="str">
        <f t="shared" si="73"/>
        <v>33</v>
      </c>
      <c r="V266" s="23">
        <f>IF(S266="","",IF(COUNTIF(祝日計算!$D$6:$H$12,祝日計算!U266)&gt;0,1,0))</f>
        <v>0</v>
      </c>
      <c r="AI266" s="17" t="str">
        <f t="shared" si="70"/>
        <v/>
      </c>
      <c r="AJ266" s="16" t="str">
        <f t="shared" si="71"/>
        <v/>
      </c>
      <c r="AL266" s="17" t="str">
        <f>IF(COUNTIF($AL$2:AL265,AI266)&gt;0,"",IF(AI266="","",AI266))</f>
        <v/>
      </c>
      <c r="AM266" s="16" t="str">
        <f t="shared" si="74"/>
        <v/>
      </c>
      <c r="AO266" s="27" t="str">
        <f t="shared" si="75"/>
        <v/>
      </c>
      <c r="AP266" s="26" t="str">
        <f t="shared" si="76"/>
        <v/>
      </c>
      <c r="AR266" s="27">
        <f t="shared" si="80"/>
        <v>43730</v>
      </c>
      <c r="AS266" s="27" t="str">
        <f t="shared" si="77"/>
        <v>日</v>
      </c>
      <c r="AT266" s="26" t="str">
        <f t="shared" si="78"/>
        <v/>
      </c>
      <c r="AU266" s="26">
        <f t="shared" si="79"/>
        <v>1</v>
      </c>
      <c r="AV266" s="26">
        <f>COUNTIF($AU$2:AU266,0)</f>
        <v>157</v>
      </c>
    </row>
    <row r="267" spans="19:48" ht="18" customHeight="1" x14ac:dyDescent="0.7">
      <c r="S267" s="17">
        <f t="shared" si="69"/>
        <v>43726</v>
      </c>
      <c r="T267" s="25">
        <f t="shared" si="72"/>
        <v>43726</v>
      </c>
      <c r="U267" s="24" t="str">
        <f t="shared" si="73"/>
        <v>34</v>
      </c>
      <c r="V267" s="23">
        <f>IF(S267="","",IF(COUNTIF(祝日計算!$D$6:$H$12,祝日計算!U267)&gt;0,1,0))</f>
        <v>0</v>
      </c>
      <c r="AI267" s="17" t="str">
        <f t="shared" si="70"/>
        <v/>
      </c>
      <c r="AJ267" s="16" t="str">
        <f t="shared" si="71"/>
        <v/>
      </c>
      <c r="AL267" s="17" t="str">
        <f>IF(COUNTIF($AL$2:AL266,AI267)&gt;0,"",IF(AI267="","",AI267))</f>
        <v/>
      </c>
      <c r="AM267" s="16" t="str">
        <f t="shared" si="74"/>
        <v/>
      </c>
      <c r="AO267" s="27" t="str">
        <f t="shared" si="75"/>
        <v/>
      </c>
      <c r="AP267" s="26" t="str">
        <f t="shared" si="76"/>
        <v/>
      </c>
      <c r="AR267" s="27">
        <f t="shared" si="80"/>
        <v>43731</v>
      </c>
      <c r="AS267" s="27" t="str">
        <f t="shared" si="77"/>
        <v>祝</v>
      </c>
      <c r="AT267" s="26" t="str">
        <f t="shared" si="78"/>
        <v>秋分の日</v>
      </c>
      <c r="AU267" s="26">
        <f t="shared" si="79"/>
        <v>1</v>
      </c>
      <c r="AV267" s="26">
        <f>COUNTIF($AU$2:AU267,0)</f>
        <v>157</v>
      </c>
    </row>
    <row r="268" spans="19:48" ht="18" customHeight="1" x14ac:dyDescent="0.7">
      <c r="S268" s="17">
        <f t="shared" si="69"/>
        <v>43727</v>
      </c>
      <c r="T268" s="25">
        <f t="shared" si="72"/>
        <v>43727</v>
      </c>
      <c r="U268" s="24" t="str">
        <f t="shared" si="73"/>
        <v>35</v>
      </c>
      <c r="V268" s="23">
        <f>IF(S268="","",IF(COUNTIF(祝日計算!$D$6:$H$12,祝日計算!U268)&gt;0,1,0))</f>
        <v>0</v>
      </c>
      <c r="AI268" s="17" t="str">
        <f t="shared" si="70"/>
        <v/>
      </c>
      <c r="AJ268" s="16" t="str">
        <f t="shared" si="71"/>
        <v/>
      </c>
      <c r="AL268" s="17" t="str">
        <f>IF(COUNTIF($AL$2:AL267,AI268)&gt;0,"",IF(AI268="","",AI268))</f>
        <v/>
      </c>
      <c r="AM268" s="16" t="str">
        <f t="shared" si="74"/>
        <v/>
      </c>
      <c r="AO268" s="27" t="str">
        <f t="shared" si="75"/>
        <v/>
      </c>
      <c r="AP268" s="26" t="str">
        <f t="shared" si="76"/>
        <v/>
      </c>
      <c r="AR268" s="27">
        <f t="shared" si="80"/>
        <v>43732</v>
      </c>
      <c r="AS268" s="27" t="str">
        <f t="shared" si="77"/>
        <v>火</v>
      </c>
      <c r="AT268" s="26" t="str">
        <f t="shared" si="78"/>
        <v/>
      </c>
      <c r="AU268" s="26">
        <f t="shared" si="79"/>
        <v>1</v>
      </c>
      <c r="AV268" s="26">
        <f>COUNTIF($AU$2:AU268,0)</f>
        <v>157</v>
      </c>
    </row>
    <row r="269" spans="19:48" ht="18" customHeight="1" x14ac:dyDescent="0.7">
      <c r="S269" s="17">
        <f t="shared" si="69"/>
        <v>43728</v>
      </c>
      <c r="T269" s="25">
        <f t="shared" si="72"/>
        <v>43728</v>
      </c>
      <c r="U269" s="24" t="str">
        <f t="shared" si="73"/>
        <v>36</v>
      </c>
      <c r="V269" s="23">
        <f>IF(S269="","",IF(COUNTIF(祝日計算!$D$6:$H$12,祝日計算!U269)&gt;0,1,0))</f>
        <v>0</v>
      </c>
      <c r="AI269" s="17" t="str">
        <f t="shared" si="70"/>
        <v/>
      </c>
      <c r="AJ269" s="16" t="str">
        <f t="shared" si="71"/>
        <v/>
      </c>
      <c r="AL269" s="17" t="str">
        <f>IF(COUNTIF($AL$2:AL268,AI269)&gt;0,"",IF(AI269="","",AI269))</f>
        <v/>
      </c>
      <c r="AM269" s="16" t="str">
        <f t="shared" si="74"/>
        <v/>
      </c>
      <c r="AO269" s="27" t="str">
        <f t="shared" si="75"/>
        <v/>
      </c>
      <c r="AP269" s="26" t="str">
        <f t="shared" si="76"/>
        <v/>
      </c>
      <c r="AR269" s="27">
        <f t="shared" si="80"/>
        <v>43733</v>
      </c>
      <c r="AS269" s="27" t="str">
        <f t="shared" si="77"/>
        <v>水</v>
      </c>
      <c r="AT269" s="26" t="str">
        <f t="shared" si="78"/>
        <v/>
      </c>
      <c r="AU269" s="26">
        <f t="shared" si="79"/>
        <v>0</v>
      </c>
      <c r="AV269" s="26">
        <f>COUNTIF($AU$2:AU269,0)</f>
        <v>158</v>
      </c>
    </row>
    <row r="270" spans="19:48" ht="18" customHeight="1" x14ac:dyDescent="0.7">
      <c r="S270" s="17">
        <f t="shared" si="69"/>
        <v>43729</v>
      </c>
      <c r="T270" s="25">
        <f t="shared" si="72"/>
        <v>43729</v>
      </c>
      <c r="U270" s="24" t="str">
        <f t="shared" si="73"/>
        <v>37</v>
      </c>
      <c r="V270" s="23">
        <f>IF(S270="","",IF(COUNTIF(祝日計算!$D$6:$H$12,祝日計算!U270)&gt;0,1,0))</f>
        <v>1</v>
      </c>
      <c r="AI270" s="17" t="str">
        <f t="shared" si="70"/>
        <v/>
      </c>
      <c r="AJ270" s="16" t="str">
        <f t="shared" si="71"/>
        <v/>
      </c>
      <c r="AL270" s="17" t="str">
        <f>IF(COUNTIF($AL$2:AL269,AI270)&gt;0,"",IF(AI270="","",AI270))</f>
        <v/>
      </c>
      <c r="AM270" s="16" t="str">
        <f t="shared" si="74"/>
        <v/>
      </c>
      <c r="AO270" s="27" t="str">
        <f t="shared" si="75"/>
        <v/>
      </c>
      <c r="AP270" s="26" t="str">
        <f t="shared" si="76"/>
        <v/>
      </c>
      <c r="AR270" s="27">
        <f t="shared" si="80"/>
        <v>43734</v>
      </c>
      <c r="AS270" s="27" t="str">
        <f t="shared" si="77"/>
        <v>木</v>
      </c>
      <c r="AT270" s="26" t="str">
        <f t="shared" si="78"/>
        <v/>
      </c>
      <c r="AU270" s="26">
        <f t="shared" si="79"/>
        <v>0</v>
      </c>
      <c r="AV270" s="26">
        <f>COUNTIF($AU$2:AU270,0)</f>
        <v>159</v>
      </c>
    </row>
    <row r="271" spans="19:48" ht="18" customHeight="1" x14ac:dyDescent="0.7">
      <c r="S271" s="17">
        <f t="shared" si="69"/>
        <v>43730</v>
      </c>
      <c r="T271" s="25">
        <f t="shared" si="72"/>
        <v>43730</v>
      </c>
      <c r="U271" s="24" t="str">
        <f t="shared" si="73"/>
        <v>41</v>
      </c>
      <c r="V271" s="23">
        <f>IF(S271="","",IF(COUNTIF(祝日計算!$D$6:$H$12,祝日計算!U271)&gt;0,1,0))</f>
        <v>1</v>
      </c>
      <c r="AI271" s="17" t="str">
        <f t="shared" si="70"/>
        <v/>
      </c>
      <c r="AJ271" s="16" t="str">
        <f t="shared" si="71"/>
        <v/>
      </c>
      <c r="AL271" s="17" t="str">
        <f>IF(COUNTIF($AL$2:AL270,AI271)&gt;0,"",IF(AI271="","",AI271))</f>
        <v/>
      </c>
      <c r="AM271" s="16" t="str">
        <f t="shared" si="74"/>
        <v/>
      </c>
      <c r="AO271" s="27" t="str">
        <f t="shared" si="75"/>
        <v/>
      </c>
      <c r="AP271" s="26" t="str">
        <f t="shared" si="76"/>
        <v/>
      </c>
      <c r="AR271" s="27">
        <f t="shared" si="80"/>
        <v>43735</v>
      </c>
      <c r="AS271" s="27" t="str">
        <f t="shared" si="77"/>
        <v>金</v>
      </c>
      <c r="AT271" s="26" t="str">
        <f t="shared" si="78"/>
        <v/>
      </c>
      <c r="AU271" s="26">
        <f t="shared" si="79"/>
        <v>0</v>
      </c>
      <c r="AV271" s="26">
        <f>COUNTIF($AU$2:AU271,0)</f>
        <v>160</v>
      </c>
    </row>
    <row r="272" spans="19:48" ht="18" customHeight="1" x14ac:dyDescent="0.7">
      <c r="S272" s="17">
        <f t="shared" si="69"/>
        <v>43731</v>
      </c>
      <c r="T272" s="25">
        <f t="shared" si="72"/>
        <v>43731</v>
      </c>
      <c r="U272" s="24" t="str">
        <f t="shared" si="73"/>
        <v>42</v>
      </c>
      <c r="V272" s="23">
        <f>IF(S272="","",IF(COUNTIF(祝日計算!$D$6:$H$12,祝日計算!U272)&gt;0,1,0))</f>
        <v>0</v>
      </c>
      <c r="AI272" s="17" t="str">
        <f t="shared" si="70"/>
        <v/>
      </c>
      <c r="AJ272" s="16" t="str">
        <f t="shared" si="71"/>
        <v/>
      </c>
      <c r="AL272" s="17" t="str">
        <f>IF(COUNTIF($AL$2:AL271,AI272)&gt;0,"",IF(AI272="","",AI272))</f>
        <v/>
      </c>
      <c r="AM272" s="16" t="str">
        <f t="shared" si="74"/>
        <v/>
      </c>
      <c r="AO272" s="27" t="str">
        <f t="shared" si="75"/>
        <v/>
      </c>
      <c r="AP272" s="26" t="str">
        <f t="shared" si="76"/>
        <v/>
      </c>
      <c r="AR272" s="27">
        <f t="shared" si="80"/>
        <v>43736</v>
      </c>
      <c r="AS272" s="27" t="str">
        <f t="shared" si="77"/>
        <v>土</v>
      </c>
      <c r="AT272" s="26" t="str">
        <f t="shared" si="78"/>
        <v/>
      </c>
      <c r="AU272" s="26">
        <f t="shared" si="79"/>
        <v>1</v>
      </c>
      <c r="AV272" s="26">
        <f>COUNTIF($AU$2:AU272,0)</f>
        <v>160</v>
      </c>
    </row>
    <row r="273" spans="19:48" ht="18" customHeight="1" x14ac:dyDescent="0.7">
      <c r="S273" s="17">
        <f t="shared" si="69"/>
        <v>43732</v>
      </c>
      <c r="T273" s="25">
        <f t="shared" si="72"/>
        <v>43732</v>
      </c>
      <c r="U273" s="24" t="str">
        <f t="shared" si="73"/>
        <v>43</v>
      </c>
      <c r="V273" s="23">
        <f>IF(S273="","",IF(COUNTIF(祝日計算!$D$6:$H$12,祝日計算!U273)&gt;0,1,0))</f>
        <v>1</v>
      </c>
      <c r="AI273" s="17" t="str">
        <f t="shared" si="70"/>
        <v/>
      </c>
      <c r="AJ273" s="16" t="str">
        <f t="shared" si="71"/>
        <v/>
      </c>
      <c r="AL273" s="17" t="str">
        <f>IF(COUNTIF($AL$2:AL272,AI273)&gt;0,"",IF(AI273="","",AI273))</f>
        <v/>
      </c>
      <c r="AM273" s="16" t="str">
        <f t="shared" si="74"/>
        <v/>
      </c>
      <c r="AO273" s="27" t="str">
        <f t="shared" si="75"/>
        <v/>
      </c>
      <c r="AP273" s="26" t="str">
        <f t="shared" si="76"/>
        <v/>
      </c>
      <c r="AR273" s="27">
        <f t="shared" si="80"/>
        <v>43737</v>
      </c>
      <c r="AS273" s="27" t="str">
        <f t="shared" si="77"/>
        <v>日</v>
      </c>
      <c r="AT273" s="26" t="str">
        <f t="shared" si="78"/>
        <v/>
      </c>
      <c r="AU273" s="26">
        <f t="shared" si="79"/>
        <v>1</v>
      </c>
      <c r="AV273" s="26">
        <f>COUNTIF($AU$2:AU273,0)</f>
        <v>160</v>
      </c>
    </row>
    <row r="274" spans="19:48" ht="18" customHeight="1" x14ac:dyDescent="0.7">
      <c r="S274" s="17">
        <f t="shared" si="69"/>
        <v>43733</v>
      </c>
      <c r="T274" s="25">
        <f t="shared" si="72"/>
        <v>43733</v>
      </c>
      <c r="U274" s="24" t="str">
        <f t="shared" si="73"/>
        <v>44</v>
      </c>
      <c r="V274" s="23">
        <f>IF(S274="","",IF(COUNTIF(祝日計算!$D$6:$H$12,祝日計算!U274)&gt;0,1,0))</f>
        <v>0</v>
      </c>
      <c r="AI274" s="17" t="str">
        <f t="shared" si="70"/>
        <v/>
      </c>
      <c r="AJ274" s="16" t="str">
        <f t="shared" si="71"/>
        <v/>
      </c>
      <c r="AL274" s="17" t="str">
        <f>IF(COUNTIF($AL$2:AL273,AI274)&gt;0,"",IF(AI274="","",AI274))</f>
        <v/>
      </c>
      <c r="AM274" s="16" t="str">
        <f t="shared" si="74"/>
        <v/>
      </c>
      <c r="AO274" s="27" t="str">
        <f t="shared" si="75"/>
        <v/>
      </c>
      <c r="AP274" s="26" t="str">
        <f t="shared" si="76"/>
        <v/>
      </c>
      <c r="AR274" s="27">
        <f t="shared" si="80"/>
        <v>43738</v>
      </c>
      <c r="AS274" s="27" t="str">
        <f t="shared" si="77"/>
        <v>月</v>
      </c>
      <c r="AT274" s="26" t="str">
        <f t="shared" si="78"/>
        <v/>
      </c>
      <c r="AU274" s="26">
        <f t="shared" si="79"/>
        <v>0</v>
      </c>
      <c r="AV274" s="26">
        <f>COUNTIF($AU$2:AU274,0)</f>
        <v>161</v>
      </c>
    </row>
    <row r="275" spans="19:48" ht="18" customHeight="1" x14ac:dyDescent="0.7">
      <c r="S275" s="17">
        <f t="shared" si="69"/>
        <v>43734</v>
      </c>
      <c r="T275" s="25">
        <f t="shared" si="72"/>
        <v>43734</v>
      </c>
      <c r="U275" s="24" t="str">
        <f t="shared" si="73"/>
        <v>45</v>
      </c>
      <c r="V275" s="23">
        <f>IF(S275="","",IF(COUNTIF(祝日計算!$D$6:$H$12,祝日計算!U275)&gt;0,1,0))</f>
        <v>0</v>
      </c>
      <c r="AI275" s="17" t="str">
        <f t="shared" si="70"/>
        <v/>
      </c>
      <c r="AJ275" s="16" t="str">
        <f t="shared" si="71"/>
        <v/>
      </c>
      <c r="AL275" s="17" t="str">
        <f>IF(COUNTIF($AL$2:AL274,AI275)&gt;0,"",IF(AI275="","",AI275))</f>
        <v/>
      </c>
      <c r="AM275" s="16" t="str">
        <f t="shared" si="74"/>
        <v/>
      </c>
      <c r="AO275" s="27" t="str">
        <f t="shared" si="75"/>
        <v/>
      </c>
      <c r="AP275" s="26" t="str">
        <f t="shared" si="76"/>
        <v/>
      </c>
      <c r="AR275" s="27">
        <f t="shared" si="80"/>
        <v>43739</v>
      </c>
      <c r="AS275" s="27" t="str">
        <f t="shared" si="77"/>
        <v>火</v>
      </c>
      <c r="AT275" s="26" t="str">
        <f t="shared" si="78"/>
        <v/>
      </c>
      <c r="AU275" s="26">
        <f t="shared" si="79"/>
        <v>0</v>
      </c>
      <c r="AV275" s="26">
        <f>COUNTIF($AU$2:AU275,0)</f>
        <v>162</v>
      </c>
    </row>
    <row r="276" spans="19:48" ht="18" customHeight="1" x14ac:dyDescent="0.7">
      <c r="S276" s="17">
        <f t="shared" si="69"/>
        <v>43735</v>
      </c>
      <c r="T276" s="25">
        <f t="shared" si="72"/>
        <v>43735</v>
      </c>
      <c r="U276" s="24" t="str">
        <f t="shared" si="73"/>
        <v>46</v>
      </c>
      <c r="V276" s="23">
        <f>IF(S276="","",IF(COUNTIF(祝日計算!$D$6:$H$12,祝日計算!U276)&gt;0,1,0))</f>
        <v>0</v>
      </c>
      <c r="AI276" s="17" t="str">
        <f t="shared" si="70"/>
        <v/>
      </c>
      <c r="AJ276" s="16" t="str">
        <f t="shared" si="71"/>
        <v/>
      </c>
      <c r="AL276" s="17" t="str">
        <f>IF(COUNTIF($AL$2:AL275,AI276)&gt;0,"",IF(AI276="","",AI276))</f>
        <v/>
      </c>
      <c r="AM276" s="16" t="str">
        <f t="shared" si="74"/>
        <v/>
      </c>
      <c r="AO276" s="27" t="str">
        <f t="shared" si="75"/>
        <v/>
      </c>
      <c r="AP276" s="26" t="str">
        <f t="shared" si="76"/>
        <v/>
      </c>
      <c r="AR276" s="27">
        <f t="shared" si="80"/>
        <v>43740</v>
      </c>
      <c r="AS276" s="27" t="str">
        <f t="shared" si="77"/>
        <v>水</v>
      </c>
      <c r="AT276" s="26" t="str">
        <f t="shared" si="78"/>
        <v/>
      </c>
      <c r="AU276" s="26">
        <f t="shared" si="79"/>
        <v>0</v>
      </c>
      <c r="AV276" s="26">
        <f>COUNTIF($AU$2:AU276,0)</f>
        <v>163</v>
      </c>
    </row>
    <row r="277" spans="19:48" ht="18" customHeight="1" x14ac:dyDescent="0.7">
      <c r="S277" s="17">
        <f t="shared" si="69"/>
        <v>43736</v>
      </c>
      <c r="T277" s="25">
        <f t="shared" si="72"/>
        <v>43736</v>
      </c>
      <c r="U277" s="24" t="str">
        <f t="shared" si="73"/>
        <v>47</v>
      </c>
      <c r="V277" s="23">
        <f>IF(S277="","",IF(COUNTIF(祝日計算!$D$6:$H$12,祝日計算!U277)&gt;0,1,0))</f>
        <v>1</v>
      </c>
      <c r="AI277" s="17" t="str">
        <f t="shared" si="70"/>
        <v/>
      </c>
      <c r="AJ277" s="16" t="str">
        <f t="shared" si="71"/>
        <v/>
      </c>
      <c r="AL277" s="17" t="str">
        <f>IF(COUNTIF($AL$2:AL276,AI277)&gt;0,"",IF(AI277="","",AI277))</f>
        <v/>
      </c>
      <c r="AM277" s="16" t="str">
        <f t="shared" si="74"/>
        <v/>
      </c>
      <c r="AO277" s="27" t="str">
        <f t="shared" si="75"/>
        <v/>
      </c>
      <c r="AP277" s="26" t="str">
        <f t="shared" si="76"/>
        <v/>
      </c>
      <c r="AR277" s="27">
        <f t="shared" si="80"/>
        <v>43741</v>
      </c>
      <c r="AS277" s="27" t="str">
        <f t="shared" si="77"/>
        <v>木</v>
      </c>
      <c r="AT277" s="26" t="str">
        <f t="shared" si="78"/>
        <v/>
      </c>
      <c r="AU277" s="26">
        <f t="shared" si="79"/>
        <v>0</v>
      </c>
      <c r="AV277" s="26">
        <f>COUNTIF($AU$2:AU277,0)</f>
        <v>164</v>
      </c>
    </row>
    <row r="278" spans="19:48" ht="18" customHeight="1" x14ac:dyDescent="0.7">
      <c r="S278" s="17">
        <f t="shared" si="69"/>
        <v>43737</v>
      </c>
      <c r="T278" s="25">
        <f t="shared" si="72"/>
        <v>43737</v>
      </c>
      <c r="U278" s="24" t="str">
        <f t="shared" si="73"/>
        <v>51</v>
      </c>
      <c r="V278" s="23">
        <f>IF(S278="","",IF(COUNTIF(祝日計算!$D$6:$H$12,祝日計算!U278)&gt;0,1,0))</f>
        <v>1</v>
      </c>
      <c r="AI278" s="17" t="str">
        <f t="shared" si="70"/>
        <v/>
      </c>
      <c r="AJ278" s="16" t="str">
        <f t="shared" si="71"/>
        <v/>
      </c>
      <c r="AL278" s="17" t="str">
        <f>IF(COUNTIF($AL$2:AL277,AI278)&gt;0,"",IF(AI278="","",AI278))</f>
        <v/>
      </c>
      <c r="AM278" s="16" t="str">
        <f t="shared" si="74"/>
        <v/>
      </c>
      <c r="AO278" s="27" t="str">
        <f t="shared" si="75"/>
        <v/>
      </c>
      <c r="AP278" s="26" t="str">
        <f t="shared" si="76"/>
        <v/>
      </c>
      <c r="AR278" s="27">
        <f t="shared" si="80"/>
        <v>43742</v>
      </c>
      <c r="AS278" s="27" t="str">
        <f t="shared" si="77"/>
        <v>金</v>
      </c>
      <c r="AT278" s="26" t="str">
        <f t="shared" si="78"/>
        <v/>
      </c>
      <c r="AU278" s="26">
        <f t="shared" si="79"/>
        <v>0</v>
      </c>
      <c r="AV278" s="26">
        <f>COUNTIF($AU$2:AU278,0)</f>
        <v>165</v>
      </c>
    </row>
    <row r="279" spans="19:48" ht="18" customHeight="1" x14ac:dyDescent="0.7">
      <c r="S279" s="17">
        <f t="shared" si="69"/>
        <v>43738</v>
      </c>
      <c r="T279" s="25">
        <f t="shared" si="72"/>
        <v>43738</v>
      </c>
      <c r="U279" s="24" t="str">
        <f t="shared" si="73"/>
        <v>52</v>
      </c>
      <c r="V279" s="23">
        <f>IF(S279="","",IF(COUNTIF(祝日計算!$D$6:$H$12,祝日計算!U279)&gt;0,1,0))</f>
        <v>0</v>
      </c>
      <c r="AI279" s="17" t="str">
        <f t="shared" si="70"/>
        <v/>
      </c>
      <c r="AJ279" s="16" t="str">
        <f t="shared" si="71"/>
        <v/>
      </c>
      <c r="AL279" s="17" t="str">
        <f>IF(COUNTIF($AL$2:AL278,AI279)&gt;0,"",IF(AI279="","",AI279))</f>
        <v/>
      </c>
      <c r="AM279" s="16" t="str">
        <f t="shared" si="74"/>
        <v/>
      </c>
      <c r="AO279" s="27" t="str">
        <f t="shared" si="75"/>
        <v/>
      </c>
      <c r="AP279" s="26" t="str">
        <f t="shared" si="76"/>
        <v/>
      </c>
      <c r="AR279" s="27">
        <f t="shared" si="80"/>
        <v>43743</v>
      </c>
      <c r="AS279" s="27" t="str">
        <f t="shared" si="77"/>
        <v>土</v>
      </c>
      <c r="AT279" s="26" t="str">
        <f t="shared" si="78"/>
        <v/>
      </c>
      <c r="AU279" s="26">
        <f t="shared" si="79"/>
        <v>1</v>
      </c>
      <c r="AV279" s="26">
        <f>COUNTIF($AU$2:AU279,0)</f>
        <v>165</v>
      </c>
    </row>
    <row r="280" spans="19:48" ht="18" customHeight="1" x14ac:dyDescent="0.7">
      <c r="S280" s="17" t="str">
        <f t="shared" si="69"/>
        <v/>
      </c>
      <c r="T280" s="25" t="str">
        <f t="shared" si="72"/>
        <v/>
      </c>
      <c r="U280" s="24" t="str">
        <f t="shared" si="73"/>
        <v/>
      </c>
      <c r="V280" s="23" t="str">
        <f>IF(S280="","",IF(COUNTIF(祝日計算!$D$6:$H$12,祝日計算!U280)&gt;0,1,0))</f>
        <v/>
      </c>
      <c r="AI280" s="17">
        <f t="shared" si="70"/>
        <v>44559</v>
      </c>
      <c r="AJ280" s="16" t="str">
        <f t="shared" si="71"/>
        <v>年末休</v>
      </c>
      <c r="AL280" s="17">
        <f>IF(COUNTIF($AL$2:AL279,AI280)&gt;0,"",IF(AI280="","",AI280))</f>
        <v>44559</v>
      </c>
      <c r="AM280" s="16" t="str">
        <f t="shared" si="74"/>
        <v>年末休</v>
      </c>
      <c r="AO280" s="27" t="str">
        <f t="shared" si="75"/>
        <v/>
      </c>
      <c r="AP280" s="26" t="str">
        <f t="shared" si="76"/>
        <v/>
      </c>
      <c r="AR280" s="27">
        <f t="shared" si="80"/>
        <v>43744</v>
      </c>
      <c r="AS280" s="27" t="str">
        <f t="shared" si="77"/>
        <v>日</v>
      </c>
      <c r="AT280" s="26" t="str">
        <f t="shared" si="78"/>
        <v/>
      </c>
      <c r="AU280" s="26">
        <f t="shared" si="79"/>
        <v>1</v>
      </c>
      <c r="AV280" s="26">
        <f>COUNTIF($AU$2:AU280,0)</f>
        <v>165</v>
      </c>
    </row>
    <row r="281" spans="19:48" ht="18" customHeight="1" x14ac:dyDescent="0.7">
      <c r="S281" s="17">
        <f>DATE(設定!$G$2-1,10,1)</f>
        <v>43739</v>
      </c>
      <c r="T281" s="25">
        <f t="shared" si="72"/>
        <v>43739</v>
      </c>
      <c r="U281" s="24" t="str">
        <f t="shared" si="73"/>
        <v>13</v>
      </c>
      <c r="V281" s="23">
        <f>IF(S281="","",IF(COUNTIF(祝日計算!$D$6:$H$12,祝日計算!U281)&gt;0,1,0))</f>
        <v>0</v>
      </c>
      <c r="AI281" s="17">
        <f t="shared" si="70"/>
        <v>44560</v>
      </c>
      <c r="AJ281" s="16" t="str">
        <f t="shared" si="71"/>
        <v>年末休</v>
      </c>
      <c r="AL281" s="17">
        <f>IF(COUNTIF($AL$2:AL280,AI281)&gt;0,"",IF(AI281="","",AI281))</f>
        <v>44560</v>
      </c>
      <c r="AM281" s="16" t="str">
        <f t="shared" si="74"/>
        <v>年末休</v>
      </c>
      <c r="AO281" s="27" t="str">
        <f t="shared" si="75"/>
        <v/>
      </c>
      <c r="AP281" s="26" t="str">
        <f t="shared" si="76"/>
        <v/>
      </c>
      <c r="AR281" s="27">
        <f t="shared" si="80"/>
        <v>43745</v>
      </c>
      <c r="AS281" s="27" t="str">
        <f t="shared" si="77"/>
        <v>月</v>
      </c>
      <c r="AT281" s="26" t="str">
        <f t="shared" si="78"/>
        <v/>
      </c>
      <c r="AU281" s="26">
        <f t="shared" si="79"/>
        <v>0</v>
      </c>
      <c r="AV281" s="26">
        <f>COUNTIF($AU$2:AU281,0)</f>
        <v>166</v>
      </c>
    </row>
    <row r="282" spans="19:48" ht="18" customHeight="1" thickBot="1" x14ac:dyDescent="0.75">
      <c r="S282" s="17">
        <f t="shared" ref="S282:S311" si="81">IF(S281="","",IF(MONTH(S281)&lt;&gt;MONTH(S281+1),"",S281+1))</f>
        <v>43740</v>
      </c>
      <c r="T282" s="25">
        <f t="shared" si="72"/>
        <v>43740</v>
      </c>
      <c r="U282" s="24" t="str">
        <f t="shared" si="73"/>
        <v>14</v>
      </c>
      <c r="V282" s="23">
        <f>IF(S282="","",IF(COUNTIF(祝日計算!$D$6:$H$12,祝日計算!U282)&gt;0,1,0))</f>
        <v>0</v>
      </c>
      <c r="AI282" s="40">
        <f t="shared" si="70"/>
        <v>44561</v>
      </c>
      <c r="AJ282" s="39" t="str">
        <f t="shared" si="71"/>
        <v>年末休</v>
      </c>
      <c r="AL282" s="14">
        <f>IF(COUNTIF($AL$2:AL281,AI282)&gt;0,"",IF(AI282="","",AI282))</f>
        <v>44561</v>
      </c>
      <c r="AM282" s="13" t="str">
        <f t="shared" si="74"/>
        <v>年末休</v>
      </c>
      <c r="AO282" s="27" t="str">
        <f t="shared" si="75"/>
        <v/>
      </c>
      <c r="AP282" s="26" t="str">
        <f t="shared" si="76"/>
        <v/>
      </c>
      <c r="AR282" s="27">
        <f t="shared" si="80"/>
        <v>43746</v>
      </c>
      <c r="AS282" s="27" t="str">
        <f t="shared" si="77"/>
        <v>火</v>
      </c>
      <c r="AT282" s="26" t="str">
        <f t="shared" si="78"/>
        <v/>
      </c>
      <c r="AU282" s="26">
        <f t="shared" si="79"/>
        <v>1</v>
      </c>
      <c r="AV282" s="26">
        <f>COUNTIF($AU$2:AU282,0)</f>
        <v>166</v>
      </c>
    </row>
    <row r="283" spans="19:48" ht="18" customHeight="1" x14ac:dyDescent="0.7">
      <c r="S283" s="17">
        <f t="shared" si="81"/>
        <v>43741</v>
      </c>
      <c r="T283" s="25">
        <f t="shared" si="72"/>
        <v>43741</v>
      </c>
      <c r="U283" s="24" t="str">
        <f t="shared" si="73"/>
        <v>15</v>
      </c>
      <c r="V283" s="23">
        <f>IF(S283="","",IF(COUNTIF(祝日計算!$D$6:$H$12,祝日計算!U283)&gt;0,1,0))</f>
        <v>0</v>
      </c>
      <c r="AI283" s="35" t="str">
        <f t="shared" ref="AI283:AI346" si="82">IF(V2=0,"",S2)</f>
        <v/>
      </c>
      <c r="AJ283" s="38"/>
      <c r="AK283" s="36" t="s">
        <v>36</v>
      </c>
      <c r="AL283" s="35" t="str">
        <f>IF(COUNTIF($AL$2:AL282,AI283)&gt;0,"",IF(AI283="","",AI283))</f>
        <v/>
      </c>
      <c r="AM283" s="37"/>
      <c r="AN283" s="36" t="s">
        <v>36</v>
      </c>
      <c r="AR283" s="27">
        <f t="shared" si="80"/>
        <v>43747</v>
      </c>
      <c r="AS283" s="27" t="str">
        <f t="shared" si="77"/>
        <v>水</v>
      </c>
      <c r="AT283" s="26" t="str">
        <f t="shared" si="78"/>
        <v/>
      </c>
      <c r="AU283" s="26">
        <f t="shared" si="79"/>
        <v>0</v>
      </c>
      <c r="AV283" s="26">
        <f>COUNTIF($AU$2:AU283,0)</f>
        <v>167</v>
      </c>
    </row>
    <row r="284" spans="19:48" ht="18" customHeight="1" x14ac:dyDescent="0.7">
      <c r="S284" s="17">
        <f t="shared" si="81"/>
        <v>43742</v>
      </c>
      <c r="T284" s="25">
        <f t="shared" si="72"/>
        <v>43742</v>
      </c>
      <c r="U284" s="24" t="str">
        <f t="shared" si="73"/>
        <v>16</v>
      </c>
      <c r="V284" s="23">
        <f>IF(S284="","",IF(COUNTIF(祝日計算!$D$6:$H$12,祝日計算!U284)&gt;0,1,0))</f>
        <v>0</v>
      </c>
      <c r="AI284" s="17" t="str">
        <f t="shared" si="82"/>
        <v/>
      </c>
      <c r="AJ284" s="18"/>
      <c r="AL284" s="17" t="str">
        <f>IF(COUNTIF($AL$2:AL283,AI284)&gt;0,"",IF(AI284="","",AI284))</f>
        <v/>
      </c>
      <c r="AM284" s="16"/>
      <c r="AR284" s="27">
        <f t="shared" si="80"/>
        <v>43748</v>
      </c>
      <c r="AS284" s="27" t="str">
        <f t="shared" si="77"/>
        <v>木</v>
      </c>
      <c r="AT284" s="26" t="str">
        <f t="shared" si="78"/>
        <v/>
      </c>
      <c r="AU284" s="26">
        <f t="shared" si="79"/>
        <v>0</v>
      </c>
      <c r="AV284" s="26">
        <f>COUNTIF($AU$2:AU284,0)</f>
        <v>168</v>
      </c>
    </row>
    <row r="285" spans="19:48" ht="18" customHeight="1" x14ac:dyDescent="0.7">
      <c r="S285" s="17">
        <f t="shared" si="81"/>
        <v>43743</v>
      </c>
      <c r="T285" s="25">
        <f t="shared" si="72"/>
        <v>43743</v>
      </c>
      <c r="U285" s="24" t="str">
        <f t="shared" si="73"/>
        <v>17</v>
      </c>
      <c r="V285" s="23">
        <f>IF(S285="","",IF(COUNTIF(祝日計算!$D$6:$H$12,祝日計算!U285)&gt;0,1,0))</f>
        <v>1</v>
      </c>
      <c r="AI285" s="17" t="str">
        <f t="shared" si="82"/>
        <v/>
      </c>
      <c r="AJ285" s="18"/>
      <c r="AL285" s="17" t="str">
        <f>IF(COUNTIF($AL$2:AL284,AI285)&gt;0,"",IF(AI285="","",AI285))</f>
        <v/>
      </c>
      <c r="AM285" s="16"/>
      <c r="AR285" s="27">
        <f t="shared" si="80"/>
        <v>43749</v>
      </c>
      <c r="AS285" s="27" t="str">
        <f t="shared" si="77"/>
        <v>金</v>
      </c>
      <c r="AT285" s="26" t="str">
        <f t="shared" si="78"/>
        <v/>
      </c>
      <c r="AU285" s="26">
        <f t="shared" si="79"/>
        <v>0</v>
      </c>
      <c r="AV285" s="26">
        <f>COUNTIF($AU$2:AU285,0)</f>
        <v>169</v>
      </c>
    </row>
    <row r="286" spans="19:48" ht="18" customHeight="1" x14ac:dyDescent="0.7">
      <c r="S286" s="17">
        <f t="shared" si="81"/>
        <v>43744</v>
      </c>
      <c r="T286" s="25">
        <f t="shared" si="72"/>
        <v>43744</v>
      </c>
      <c r="U286" s="24" t="str">
        <f t="shared" si="73"/>
        <v>11</v>
      </c>
      <c r="V286" s="23">
        <f>IF(S286="","",IF(COUNTIF(祝日計算!$D$6:$H$12,祝日計算!U286)&gt;0,1,0))</f>
        <v>1</v>
      </c>
      <c r="AI286" s="17" t="str">
        <f t="shared" si="82"/>
        <v/>
      </c>
      <c r="AJ286" s="18"/>
      <c r="AL286" s="17" t="str">
        <f>IF(COUNTIF($AL$2:AL285,AI286)&gt;0,"",IF(AI286="","",AI286))</f>
        <v/>
      </c>
      <c r="AM286" s="16"/>
      <c r="AR286" s="27">
        <f t="shared" si="80"/>
        <v>43750</v>
      </c>
      <c r="AS286" s="27" t="str">
        <f t="shared" si="77"/>
        <v>土</v>
      </c>
      <c r="AT286" s="26" t="str">
        <f t="shared" si="78"/>
        <v/>
      </c>
      <c r="AU286" s="26">
        <f t="shared" si="79"/>
        <v>1</v>
      </c>
      <c r="AV286" s="26">
        <f>COUNTIF($AU$2:AU286,0)</f>
        <v>169</v>
      </c>
    </row>
    <row r="287" spans="19:48" ht="18" customHeight="1" x14ac:dyDescent="0.7">
      <c r="S287" s="17">
        <f t="shared" si="81"/>
        <v>43745</v>
      </c>
      <c r="T287" s="25">
        <f t="shared" si="72"/>
        <v>43745</v>
      </c>
      <c r="U287" s="24" t="str">
        <f t="shared" si="73"/>
        <v>12</v>
      </c>
      <c r="V287" s="23">
        <f>IF(S287="","",IF(COUNTIF(祝日計算!$D$6:$H$12,祝日計算!U287)&gt;0,1,0))</f>
        <v>0</v>
      </c>
      <c r="AI287" s="17">
        <f t="shared" si="82"/>
        <v>43470</v>
      </c>
      <c r="AJ287" s="18"/>
      <c r="AL287" s="17">
        <f>IF(COUNTIF($AL$2:AL286,AI287)&gt;0,"",IF(AI287="","",AI287))</f>
        <v>43470</v>
      </c>
      <c r="AM287" s="16"/>
      <c r="AR287" s="27">
        <f t="shared" si="80"/>
        <v>43751</v>
      </c>
      <c r="AS287" s="27" t="str">
        <f t="shared" si="77"/>
        <v>日</v>
      </c>
      <c r="AT287" s="26" t="str">
        <f t="shared" si="78"/>
        <v/>
      </c>
      <c r="AU287" s="26">
        <f t="shared" si="79"/>
        <v>1</v>
      </c>
      <c r="AV287" s="26">
        <f>COUNTIF($AU$2:AU287,0)</f>
        <v>169</v>
      </c>
    </row>
    <row r="288" spans="19:48" ht="18" customHeight="1" x14ac:dyDescent="0.7">
      <c r="S288" s="17">
        <f t="shared" si="81"/>
        <v>43746</v>
      </c>
      <c r="T288" s="25">
        <f t="shared" si="72"/>
        <v>43746</v>
      </c>
      <c r="U288" s="24" t="str">
        <f t="shared" si="73"/>
        <v>23</v>
      </c>
      <c r="V288" s="23">
        <f>IF(S288="","",IF(COUNTIF(祝日計算!$D$6:$H$12,祝日計算!U288)&gt;0,1,0))</f>
        <v>1</v>
      </c>
      <c r="AI288" s="17">
        <f t="shared" si="82"/>
        <v>43471</v>
      </c>
      <c r="AJ288" s="18"/>
      <c r="AL288" s="17">
        <f>IF(COUNTIF($AL$2:AL287,AI288)&gt;0,"",IF(AI288="","",AI288))</f>
        <v>43471</v>
      </c>
      <c r="AM288" s="16"/>
      <c r="AR288" s="27">
        <f t="shared" si="80"/>
        <v>43752</v>
      </c>
      <c r="AS288" s="27" t="str">
        <f t="shared" si="77"/>
        <v>祝</v>
      </c>
      <c r="AT288" s="26" t="str">
        <f t="shared" si="78"/>
        <v>体育の日</v>
      </c>
      <c r="AU288" s="26">
        <f t="shared" si="79"/>
        <v>1</v>
      </c>
      <c r="AV288" s="26">
        <f>COUNTIF($AU$2:AU288,0)</f>
        <v>169</v>
      </c>
    </row>
    <row r="289" spans="19:48" ht="18" customHeight="1" x14ac:dyDescent="0.7">
      <c r="S289" s="17">
        <f t="shared" si="81"/>
        <v>43747</v>
      </c>
      <c r="T289" s="25">
        <f t="shared" si="72"/>
        <v>43747</v>
      </c>
      <c r="U289" s="24" t="str">
        <f t="shared" si="73"/>
        <v>24</v>
      </c>
      <c r="V289" s="23">
        <f>IF(S289="","",IF(COUNTIF(祝日計算!$D$6:$H$12,祝日計算!U289)&gt;0,1,0))</f>
        <v>0</v>
      </c>
      <c r="AI289" s="17" t="str">
        <f t="shared" si="82"/>
        <v/>
      </c>
      <c r="AJ289" s="18"/>
      <c r="AL289" s="17" t="str">
        <f>IF(COUNTIF($AL$2:AL288,AI289)&gt;0,"",IF(AI289="","",AI289))</f>
        <v/>
      </c>
      <c r="AM289" s="16"/>
      <c r="AR289" s="27">
        <f t="shared" si="80"/>
        <v>43753</v>
      </c>
      <c r="AS289" s="27" t="str">
        <f t="shared" si="77"/>
        <v>火</v>
      </c>
      <c r="AT289" s="26" t="str">
        <f t="shared" si="78"/>
        <v/>
      </c>
      <c r="AU289" s="26">
        <f t="shared" si="79"/>
        <v>0</v>
      </c>
      <c r="AV289" s="26">
        <f>COUNTIF($AU$2:AU289,0)</f>
        <v>170</v>
      </c>
    </row>
    <row r="290" spans="19:48" ht="18" customHeight="1" x14ac:dyDescent="0.7">
      <c r="S290" s="17">
        <f t="shared" si="81"/>
        <v>43748</v>
      </c>
      <c r="T290" s="25">
        <f t="shared" si="72"/>
        <v>43748</v>
      </c>
      <c r="U290" s="24" t="str">
        <f t="shared" si="73"/>
        <v>25</v>
      </c>
      <c r="V290" s="23">
        <f>IF(S290="","",IF(COUNTIF(祝日計算!$D$6:$H$12,祝日計算!U290)&gt;0,1,0))</f>
        <v>0</v>
      </c>
      <c r="AI290" s="17">
        <f t="shared" si="82"/>
        <v>43473</v>
      </c>
      <c r="AJ290" s="18"/>
      <c r="AL290" s="17">
        <f>IF(COUNTIF($AL$2:AL289,AI290)&gt;0,"",IF(AI290="","",AI290))</f>
        <v>43473</v>
      </c>
      <c r="AM290" s="16"/>
      <c r="AR290" s="27">
        <f t="shared" si="80"/>
        <v>43754</v>
      </c>
      <c r="AS290" s="27" t="str">
        <f t="shared" si="77"/>
        <v>水</v>
      </c>
      <c r="AT290" s="26" t="str">
        <f t="shared" si="78"/>
        <v/>
      </c>
      <c r="AU290" s="26">
        <f t="shared" si="79"/>
        <v>0</v>
      </c>
      <c r="AV290" s="26">
        <f>COUNTIF($AU$2:AU290,0)</f>
        <v>171</v>
      </c>
    </row>
    <row r="291" spans="19:48" ht="18" customHeight="1" x14ac:dyDescent="0.7">
      <c r="S291" s="17">
        <f t="shared" si="81"/>
        <v>43749</v>
      </c>
      <c r="T291" s="25">
        <f t="shared" si="72"/>
        <v>43749</v>
      </c>
      <c r="U291" s="24" t="str">
        <f t="shared" si="73"/>
        <v>26</v>
      </c>
      <c r="V291" s="23">
        <f>IF(S291="","",IF(COUNTIF(祝日計算!$D$6:$H$12,祝日計算!U291)&gt;0,1,0))</f>
        <v>0</v>
      </c>
      <c r="AI291" s="17" t="str">
        <f t="shared" si="82"/>
        <v/>
      </c>
      <c r="AJ291" s="18"/>
      <c r="AL291" s="17" t="str">
        <f>IF(COUNTIF($AL$2:AL290,AI291)&gt;0,"",IF(AI291="","",AI291))</f>
        <v/>
      </c>
      <c r="AM291" s="16"/>
      <c r="AR291" s="27">
        <f t="shared" si="80"/>
        <v>43755</v>
      </c>
      <c r="AS291" s="27" t="str">
        <f t="shared" si="77"/>
        <v>木</v>
      </c>
      <c r="AT291" s="26" t="str">
        <f t="shared" si="78"/>
        <v/>
      </c>
      <c r="AU291" s="26">
        <f t="shared" si="79"/>
        <v>0</v>
      </c>
      <c r="AV291" s="26">
        <f>COUNTIF($AU$2:AU291,0)</f>
        <v>172</v>
      </c>
    </row>
    <row r="292" spans="19:48" ht="18" customHeight="1" x14ac:dyDescent="0.7">
      <c r="S292" s="17">
        <f t="shared" si="81"/>
        <v>43750</v>
      </c>
      <c r="T292" s="25">
        <f t="shared" si="72"/>
        <v>43750</v>
      </c>
      <c r="U292" s="24" t="str">
        <f t="shared" si="73"/>
        <v>27</v>
      </c>
      <c r="V292" s="23">
        <f>IF(S292="","",IF(COUNTIF(祝日計算!$D$6:$H$12,祝日計算!U292)&gt;0,1,0))</f>
        <v>1</v>
      </c>
      <c r="AI292" s="17" t="str">
        <f t="shared" si="82"/>
        <v/>
      </c>
      <c r="AJ292" s="18"/>
      <c r="AL292" s="17" t="str">
        <f>IF(COUNTIF($AL$2:AL291,AI292)&gt;0,"",IF(AI292="","",AI292))</f>
        <v/>
      </c>
      <c r="AM292" s="16"/>
      <c r="AR292" s="27">
        <f t="shared" si="80"/>
        <v>43756</v>
      </c>
      <c r="AS292" s="27" t="str">
        <f t="shared" si="77"/>
        <v>金</v>
      </c>
      <c r="AT292" s="26" t="str">
        <f t="shared" si="78"/>
        <v/>
      </c>
      <c r="AU292" s="26">
        <f t="shared" si="79"/>
        <v>0</v>
      </c>
      <c r="AV292" s="26">
        <f>COUNTIF($AU$2:AU292,0)</f>
        <v>173</v>
      </c>
    </row>
    <row r="293" spans="19:48" ht="18" customHeight="1" x14ac:dyDescent="0.7">
      <c r="S293" s="17">
        <f t="shared" si="81"/>
        <v>43751</v>
      </c>
      <c r="T293" s="25">
        <f t="shared" si="72"/>
        <v>43751</v>
      </c>
      <c r="U293" s="24" t="str">
        <f t="shared" si="73"/>
        <v>21</v>
      </c>
      <c r="V293" s="23">
        <f>IF(S293="","",IF(COUNTIF(祝日計算!$D$6:$H$12,祝日計算!U293)&gt;0,1,0))</f>
        <v>1</v>
      </c>
      <c r="AI293" s="17" t="str">
        <f t="shared" si="82"/>
        <v/>
      </c>
      <c r="AJ293" s="18"/>
      <c r="AL293" s="17" t="str">
        <f>IF(COUNTIF($AL$2:AL292,AI293)&gt;0,"",IF(AI293="","",AI293))</f>
        <v/>
      </c>
      <c r="AM293" s="16"/>
      <c r="AR293" s="27">
        <f t="shared" si="80"/>
        <v>43757</v>
      </c>
      <c r="AS293" s="27" t="str">
        <f t="shared" si="77"/>
        <v>土</v>
      </c>
      <c r="AT293" s="26" t="str">
        <f t="shared" si="78"/>
        <v/>
      </c>
      <c r="AU293" s="26">
        <f t="shared" si="79"/>
        <v>1</v>
      </c>
      <c r="AV293" s="26">
        <f>COUNTIF($AU$2:AU293,0)</f>
        <v>173</v>
      </c>
    </row>
    <row r="294" spans="19:48" ht="18" customHeight="1" x14ac:dyDescent="0.7">
      <c r="S294" s="17">
        <f t="shared" si="81"/>
        <v>43752</v>
      </c>
      <c r="T294" s="25">
        <f t="shared" si="72"/>
        <v>43752</v>
      </c>
      <c r="U294" s="24" t="str">
        <f t="shared" si="73"/>
        <v>22</v>
      </c>
      <c r="V294" s="23">
        <f>IF(S294="","",IF(COUNTIF(祝日計算!$D$6:$H$12,祝日計算!U294)&gt;0,1,0))</f>
        <v>0</v>
      </c>
      <c r="AI294" s="17">
        <f t="shared" si="82"/>
        <v>43477</v>
      </c>
      <c r="AJ294" s="18"/>
      <c r="AL294" s="17">
        <f>IF(COUNTIF($AL$2:AL293,AI294)&gt;0,"",IF(AI294="","",AI294))</f>
        <v>43477</v>
      </c>
      <c r="AM294" s="16"/>
      <c r="AR294" s="27">
        <f t="shared" si="80"/>
        <v>43758</v>
      </c>
      <c r="AS294" s="27" t="str">
        <f t="shared" si="77"/>
        <v>日</v>
      </c>
      <c r="AT294" s="26" t="str">
        <f t="shared" si="78"/>
        <v/>
      </c>
      <c r="AU294" s="26">
        <f t="shared" si="79"/>
        <v>1</v>
      </c>
      <c r="AV294" s="26">
        <f>COUNTIF($AU$2:AU294,0)</f>
        <v>173</v>
      </c>
    </row>
    <row r="295" spans="19:48" ht="18" customHeight="1" x14ac:dyDescent="0.7">
      <c r="S295" s="17">
        <f t="shared" si="81"/>
        <v>43753</v>
      </c>
      <c r="T295" s="25">
        <f t="shared" si="72"/>
        <v>43753</v>
      </c>
      <c r="U295" s="24" t="str">
        <f t="shared" si="73"/>
        <v>33</v>
      </c>
      <c r="V295" s="23">
        <f>IF(S295="","",IF(COUNTIF(祝日計算!$D$6:$H$12,祝日計算!U295)&gt;0,1,0))</f>
        <v>0</v>
      </c>
      <c r="AI295" s="17">
        <f t="shared" si="82"/>
        <v>43478</v>
      </c>
      <c r="AJ295" s="18"/>
      <c r="AL295" s="17">
        <f>IF(COUNTIF($AL$2:AL294,AI295)&gt;0,"",IF(AI295="","",AI295))</f>
        <v>43478</v>
      </c>
      <c r="AM295" s="16"/>
      <c r="AR295" s="27">
        <f t="shared" si="80"/>
        <v>43759</v>
      </c>
      <c r="AS295" s="27" t="str">
        <f t="shared" si="77"/>
        <v>月</v>
      </c>
      <c r="AT295" s="26" t="str">
        <f t="shared" si="78"/>
        <v/>
      </c>
      <c r="AU295" s="26">
        <f t="shared" si="79"/>
        <v>0</v>
      </c>
      <c r="AV295" s="26">
        <f>COUNTIF($AU$2:AU295,0)</f>
        <v>174</v>
      </c>
    </row>
    <row r="296" spans="19:48" ht="18" customHeight="1" x14ac:dyDescent="0.7">
      <c r="S296" s="17">
        <f t="shared" si="81"/>
        <v>43754</v>
      </c>
      <c r="T296" s="25">
        <f t="shared" si="72"/>
        <v>43754</v>
      </c>
      <c r="U296" s="24" t="str">
        <f t="shared" si="73"/>
        <v>34</v>
      </c>
      <c r="V296" s="23">
        <f>IF(S296="","",IF(COUNTIF(祝日計算!$D$6:$H$12,祝日計算!U296)&gt;0,1,0))</f>
        <v>0</v>
      </c>
      <c r="AI296" s="17" t="str">
        <f t="shared" si="82"/>
        <v/>
      </c>
      <c r="AJ296" s="18"/>
      <c r="AL296" s="17" t="str">
        <f>IF(COUNTIF($AL$2:AL295,AI296)&gt;0,"",IF(AI296="","",AI296))</f>
        <v/>
      </c>
      <c r="AM296" s="16"/>
      <c r="AR296" s="27">
        <f t="shared" si="80"/>
        <v>43760</v>
      </c>
      <c r="AS296" s="27" t="str">
        <f t="shared" si="77"/>
        <v>祝</v>
      </c>
      <c r="AT296" s="26" t="str">
        <f t="shared" si="78"/>
        <v>即位礼正殿の儀</v>
      </c>
      <c r="AU296" s="26">
        <f t="shared" si="79"/>
        <v>1</v>
      </c>
      <c r="AV296" s="26">
        <f>COUNTIF($AU$2:AU296,0)</f>
        <v>174</v>
      </c>
    </row>
    <row r="297" spans="19:48" ht="18" customHeight="1" x14ac:dyDescent="0.7">
      <c r="S297" s="17">
        <f t="shared" si="81"/>
        <v>43755</v>
      </c>
      <c r="T297" s="25">
        <f t="shared" si="72"/>
        <v>43755</v>
      </c>
      <c r="U297" s="24" t="str">
        <f t="shared" si="73"/>
        <v>35</v>
      </c>
      <c r="V297" s="23">
        <f>IF(S297="","",IF(COUNTIF(祝日計算!$D$6:$H$12,祝日計算!U297)&gt;0,1,0))</f>
        <v>0</v>
      </c>
      <c r="AI297" s="17" t="str">
        <f t="shared" si="82"/>
        <v/>
      </c>
      <c r="AJ297" s="18"/>
      <c r="AL297" s="17" t="str">
        <f>IF(COUNTIF($AL$2:AL296,AI297)&gt;0,"",IF(AI297="","",AI297))</f>
        <v/>
      </c>
      <c r="AM297" s="16"/>
      <c r="AR297" s="27">
        <f t="shared" si="80"/>
        <v>43761</v>
      </c>
      <c r="AS297" s="27" t="str">
        <f t="shared" si="77"/>
        <v>水</v>
      </c>
      <c r="AT297" s="26" t="str">
        <f t="shared" si="78"/>
        <v/>
      </c>
      <c r="AU297" s="26">
        <f t="shared" si="79"/>
        <v>0</v>
      </c>
      <c r="AV297" s="26">
        <f>COUNTIF($AU$2:AU297,0)</f>
        <v>175</v>
      </c>
    </row>
    <row r="298" spans="19:48" ht="18" customHeight="1" x14ac:dyDescent="0.7">
      <c r="S298" s="17">
        <f t="shared" si="81"/>
        <v>43756</v>
      </c>
      <c r="T298" s="25">
        <f t="shared" si="72"/>
        <v>43756</v>
      </c>
      <c r="U298" s="24" t="str">
        <f t="shared" si="73"/>
        <v>36</v>
      </c>
      <c r="V298" s="23">
        <f>IF(S298="","",IF(COUNTIF(祝日計算!$D$6:$H$12,祝日計算!U298)&gt;0,1,0))</f>
        <v>0</v>
      </c>
      <c r="AI298" s="17" t="str">
        <f t="shared" si="82"/>
        <v/>
      </c>
      <c r="AJ298" s="18"/>
      <c r="AL298" s="17" t="str">
        <f>IF(COUNTIF($AL$2:AL297,AI298)&gt;0,"",IF(AI298="","",AI298))</f>
        <v/>
      </c>
      <c r="AM298" s="16"/>
      <c r="AR298" s="27">
        <f t="shared" si="80"/>
        <v>43762</v>
      </c>
      <c r="AS298" s="27" t="str">
        <f t="shared" si="77"/>
        <v>木</v>
      </c>
      <c r="AT298" s="26" t="str">
        <f t="shared" si="78"/>
        <v/>
      </c>
      <c r="AU298" s="26">
        <f t="shared" si="79"/>
        <v>0</v>
      </c>
      <c r="AV298" s="26">
        <f>COUNTIF($AU$2:AU298,0)</f>
        <v>176</v>
      </c>
    </row>
    <row r="299" spans="19:48" ht="18" customHeight="1" x14ac:dyDescent="0.7">
      <c r="S299" s="17">
        <f t="shared" si="81"/>
        <v>43757</v>
      </c>
      <c r="T299" s="25">
        <f t="shared" si="72"/>
        <v>43757</v>
      </c>
      <c r="U299" s="24" t="str">
        <f t="shared" si="73"/>
        <v>37</v>
      </c>
      <c r="V299" s="23">
        <f>IF(S299="","",IF(COUNTIF(祝日計算!$D$6:$H$12,祝日計算!U299)&gt;0,1,0))</f>
        <v>1</v>
      </c>
      <c r="AI299" s="17" t="str">
        <f t="shared" si="82"/>
        <v/>
      </c>
      <c r="AJ299" s="18"/>
      <c r="AL299" s="17" t="str">
        <f>IF(COUNTIF($AL$2:AL298,AI299)&gt;0,"",IF(AI299="","",AI299))</f>
        <v/>
      </c>
      <c r="AM299" s="16"/>
      <c r="AR299" s="27">
        <f t="shared" si="80"/>
        <v>43763</v>
      </c>
      <c r="AS299" s="27" t="str">
        <f t="shared" si="77"/>
        <v>金</v>
      </c>
      <c r="AT299" s="26" t="str">
        <f t="shared" si="78"/>
        <v/>
      </c>
      <c r="AU299" s="26">
        <f t="shared" si="79"/>
        <v>0</v>
      </c>
      <c r="AV299" s="26">
        <f>COUNTIF($AU$2:AU299,0)</f>
        <v>177</v>
      </c>
    </row>
    <row r="300" spans="19:48" ht="18" customHeight="1" x14ac:dyDescent="0.7">
      <c r="S300" s="17">
        <f t="shared" si="81"/>
        <v>43758</v>
      </c>
      <c r="T300" s="25">
        <f t="shared" si="72"/>
        <v>43758</v>
      </c>
      <c r="U300" s="24" t="str">
        <f t="shared" si="73"/>
        <v>31</v>
      </c>
      <c r="V300" s="23">
        <f>IF(S300="","",IF(COUNTIF(祝日計算!$D$6:$H$12,祝日計算!U300)&gt;0,1,0))</f>
        <v>1</v>
      </c>
      <c r="AI300" s="17" t="str">
        <f t="shared" si="82"/>
        <v/>
      </c>
      <c r="AJ300" s="18"/>
      <c r="AL300" s="17" t="str">
        <f>IF(COUNTIF($AL$2:AL299,AI300)&gt;0,"",IF(AI300="","",AI300))</f>
        <v/>
      </c>
      <c r="AM300" s="16"/>
      <c r="AR300" s="27">
        <f t="shared" si="80"/>
        <v>43764</v>
      </c>
      <c r="AS300" s="27" t="str">
        <f t="shared" si="77"/>
        <v>土</v>
      </c>
      <c r="AT300" s="26" t="str">
        <f t="shared" si="78"/>
        <v/>
      </c>
      <c r="AU300" s="26">
        <f t="shared" si="79"/>
        <v>1</v>
      </c>
      <c r="AV300" s="26">
        <f>COUNTIF($AU$2:AU300,0)</f>
        <v>177</v>
      </c>
    </row>
    <row r="301" spans="19:48" ht="18" customHeight="1" x14ac:dyDescent="0.7">
      <c r="S301" s="17">
        <f t="shared" si="81"/>
        <v>43759</v>
      </c>
      <c r="T301" s="25">
        <f t="shared" si="72"/>
        <v>43759</v>
      </c>
      <c r="U301" s="24" t="str">
        <f t="shared" si="73"/>
        <v>32</v>
      </c>
      <c r="V301" s="23">
        <f>IF(S301="","",IF(COUNTIF(祝日計算!$D$6:$H$12,祝日計算!U301)&gt;0,1,0))</f>
        <v>0</v>
      </c>
      <c r="AI301" s="17">
        <f t="shared" si="82"/>
        <v>43484</v>
      </c>
      <c r="AJ301" s="18"/>
      <c r="AL301" s="17">
        <f>IF(COUNTIF($AL$2:AL300,AI301)&gt;0,"",IF(AI301="","",AI301))</f>
        <v>43484</v>
      </c>
      <c r="AM301" s="16"/>
      <c r="AR301" s="27">
        <f t="shared" si="80"/>
        <v>43765</v>
      </c>
      <c r="AS301" s="27" t="str">
        <f t="shared" si="77"/>
        <v>日</v>
      </c>
      <c r="AT301" s="26" t="str">
        <f t="shared" si="78"/>
        <v/>
      </c>
      <c r="AU301" s="26">
        <f t="shared" si="79"/>
        <v>1</v>
      </c>
      <c r="AV301" s="26">
        <f>COUNTIF($AU$2:AU301,0)</f>
        <v>177</v>
      </c>
    </row>
    <row r="302" spans="19:48" ht="18" customHeight="1" x14ac:dyDescent="0.7">
      <c r="S302" s="17">
        <f t="shared" si="81"/>
        <v>43760</v>
      </c>
      <c r="T302" s="25">
        <f t="shared" si="72"/>
        <v>43760</v>
      </c>
      <c r="U302" s="24" t="str">
        <f t="shared" si="73"/>
        <v>43</v>
      </c>
      <c r="V302" s="23">
        <f>IF(S302="","",IF(COUNTIF(祝日計算!$D$6:$H$12,祝日計算!U302)&gt;0,1,0))</f>
        <v>1</v>
      </c>
      <c r="AI302" s="17">
        <f t="shared" si="82"/>
        <v>43485</v>
      </c>
      <c r="AJ302" s="18"/>
      <c r="AL302" s="17">
        <f>IF(COUNTIF($AL$2:AL301,AI302)&gt;0,"",IF(AI302="","",AI302))</f>
        <v>43485</v>
      </c>
      <c r="AM302" s="16"/>
      <c r="AR302" s="27">
        <f t="shared" si="80"/>
        <v>43766</v>
      </c>
      <c r="AS302" s="27" t="str">
        <f t="shared" si="77"/>
        <v>月</v>
      </c>
      <c r="AT302" s="26" t="str">
        <f t="shared" si="78"/>
        <v/>
      </c>
      <c r="AU302" s="26">
        <f t="shared" si="79"/>
        <v>0</v>
      </c>
      <c r="AV302" s="26">
        <f>COUNTIF($AU$2:AU302,0)</f>
        <v>178</v>
      </c>
    </row>
    <row r="303" spans="19:48" ht="18" customHeight="1" x14ac:dyDescent="0.7">
      <c r="S303" s="17">
        <f t="shared" si="81"/>
        <v>43761</v>
      </c>
      <c r="T303" s="25">
        <f t="shared" si="72"/>
        <v>43761</v>
      </c>
      <c r="U303" s="24" t="str">
        <f t="shared" si="73"/>
        <v>44</v>
      </c>
      <c r="V303" s="23">
        <f>IF(S303="","",IF(COUNTIF(祝日計算!$D$6:$H$12,祝日計算!U303)&gt;0,1,0))</f>
        <v>0</v>
      </c>
      <c r="AI303" s="17" t="str">
        <f t="shared" si="82"/>
        <v/>
      </c>
      <c r="AJ303" s="18"/>
      <c r="AL303" s="17" t="str">
        <f>IF(COUNTIF($AL$2:AL302,AI303)&gt;0,"",IF(AI303="","",AI303))</f>
        <v/>
      </c>
      <c r="AM303" s="16"/>
      <c r="AR303" s="27">
        <f t="shared" si="80"/>
        <v>43767</v>
      </c>
      <c r="AS303" s="27" t="str">
        <f t="shared" si="77"/>
        <v>火</v>
      </c>
      <c r="AT303" s="26" t="str">
        <f t="shared" si="78"/>
        <v/>
      </c>
      <c r="AU303" s="26">
        <f t="shared" si="79"/>
        <v>0</v>
      </c>
      <c r="AV303" s="26">
        <f>COUNTIF($AU$2:AU303,0)</f>
        <v>179</v>
      </c>
    </row>
    <row r="304" spans="19:48" ht="18" customHeight="1" x14ac:dyDescent="0.7">
      <c r="S304" s="17">
        <f t="shared" si="81"/>
        <v>43762</v>
      </c>
      <c r="T304" s="25">
        <f t="shared" si="72"/>
        <v>43762</v>
      </c>
      <c r="U304" s="24" t="str">
        <f t="shared" si="73"/>
        <v>45</v>
      </c>
      <c r="V304" s="23">
        <f>IF(S304="","",IF(COUNTIF(祝日計算!$D$6:$H$12,祝日計算!U304)&gt;0,1,0))</f>
        <v>0</v>
      </c>
      <c r="AI304" s="17">
        <f t="shared" si="82"/>
        <v>43487</v>
      </c>
      <c r="AJ304" s="18"/>
      <c r="AL304" s="17">
        <f>IF(COUNTIF($AL$2:AL303,AI304)&gt;0,"",IF(AI304="","",AI304))</f>
        <v>43487</v>
      </c>
      <c r="AM304" s="16"/>
      <c r="AR304" s="27">
        <f t="shared" si="80"/>
        <v>43768</v>
      </c>
      <c r="AS304" s="27" t="str">
        <f t="shared" si="77"/>
        <v>水</v>
      </c>
      <c r="AT304" s="26" t="str">
        <f t="shared" si="78"/>
        <v/>
      </c>
      <c r="AU304" s="26">
        <f t="shared" si="79"/>
        <v>0</v>
      </c>
      <c r="AV304" s="26">
        <f>COUNTIF($AU$2:AU304,0)</f>
        <v>180</v>
      </c>
    </row>
    <row r="305" spans="19:48" ht="18" customHeight="1" x14ac:dyDescent="0.7">
      <c r="S305" s="17">
        <f t="shared" si="81"/>
        <v>43763</v>
      </c>
      <c r="T305" s="25">
        <f t="shared" si="72"/>
        <v>43763</v>
      </c>
      <c r="U305" s="24" t="str">
        <f t="shared" si="73"/>
        <v>46</v>
      </c>
      <c r="V305" s="23">
        <f>IF(S305="","",IF(COUNTIF(祝日計算!$D$6:$H$12,祝日計算!U305)&gt;0,1,0))</f>
        <v>0</v>
      </c>
      <c r="AI305" s="17" t="str">
        <f t="shared" si="82"/>
        <v/>
      </c>
      <c r="AJ305" s="18"/>
      <c r="AL305" s="17" t="str">
        <f>IF(COUNTIF($AL$2:AL304,AI305)&gt;0,"",IF(AI305="","",AI305))</f>
        <v/>
      </c>
      <c r="AM305" s="16"/>
      <c r="AR305" s="27">
        <f t="shared" si="80"/>
        <v>43769</v>
      </c>
      <c r="AS305" s="27" t="str">
        <f t="shared" si="77"/>
        <v>木</v>
      </c>
      <c r="AT305" s="26" t="str">
        <f t="shared" si="78"/>
        <v/>
      </c>
      <c r="AU305" s="26">
        <f t="shared" si="79"/>
        <v>0</v>
      </c>
      <c r="AV305" s="26">
        <f>COUNTIF($AU$2:AU305,0)</f>
        <v>181</v>
      </c>
    </row>
    <row r="306" spans="19:48" ht="18" customHeight="1" x14ac:dyDescent="0.7">
      <c r="S306" s="17">
        <f t="shared" si="81"/>
        <v>43764</v>
      </c>
      <c r="T306" s="25">
        <f t="shared" si="72"/>
        <v>43764</v>
      </c>
      <c r="U306" s="24" t="str">
        <f t="shared" si="73"/>
        <v>47</v>
      </c>
      <c r="V306" s="23">
        <f>IF(S306="","",IF(COUNTIF(祝日計算!$D$6:$H$12,祝日計算!U306)&gt;0,1,0))</f>
        <v>1</v>
      </c>
      <c r="AI306" s="17" t="str">
        <f t="shared" si="82"/>
        <v/>
      </c>
      <c r="AJ306" s="18"/>
      <c r="AL306" s="17" t="str">
        <f>IF(COUNTIF($AL$2:AL305,AI306)&gt;0,"",IF(AI306="","",AI306))</f>
        <v/>
      </c>
      <c r="AM306" s="16"/>
      <c r="AR306" s="27">
        <f t="shared" si="80"/>
        <v>43770</v>
      </c>
      <c r="AS306" s="27" t="str">
        <f t="shared" si="77"/>
        <v>金</v>
      </c>
      <c r="AT306" s="26" t="str">
        <f t="shared" si="78"/>
        <v/>
      </c>
      <c r="AU306" s="26">
        <f t="shared" si="79"/>
        <v>0</v>
      </c>
      <c r="AV306" s="26">
        <f>COUNTIF($AU$2:AU306,0)</f>
        <v>182</v>
      </c>
    </row>
    <row r="307" spans="19:48" ht="18" customHeight="1" x14ac:dyDescent="0.7">
      <c r="S307" s="17">
        <f t="shared" si="81"/>
        <v>43765</v>
      </c>
      <c r="T307" s="25">
        <f t="shared" si="72"/>
        <v>43765</v>
      </c>
      <c r="U307" s="24" t="str">
        <f t="shared" si="73"/>
        <v>41</v>
      </c>
      <c r="V307" s="23">
        <f>IF(S307="","",IF(COUNTIF(祝日計算!$D$6:$H$12,祝日計算!U307)&gt;0,1,0))</f>
        <v>1</v>
      </c>
      <c r="AI307" s="17" t="str">
        <f t="shared" si="82"/>
        <v/>
      </c>
      <c r="AJ307" s="18"/>
      <c r="AL307" s="17" t="str">
        <f>IF(COUNTIF($AL$2:AL306,AI307)&gt;0,"",IF(AI307="","",AI307))</f>
        <v/>
      </c>
      <c r="AM307" s="16"/>
      <c r="AR307" s="27">
        <f t="shared" si="80"/>
        <v>43771</v>
      </c>
      <c r="AS307" s="27" t="str">
        <f t="shared" si="77"/>
        <v>土</v>
      </c>
      <c r="AT307" s="26" t="str">
        <f t="shared" si="78"/>
        <v/>
      </c>
      <c r="AU307" s="26">
        <f t="shared" si="79"/>
        <v>1</v>
      </c>
      <c r="AV307" s="26">
        <f>COUNTIF($AU$2:AU307,0)</f>
        <v>182</v>
      </c>
    </row>
    <row r="308" spans="19:48" ht="18" customHeight="1" x14ac:dyDescent="0.7">
      <c r="S308" s="17">
        <f t="shared" si="81"/>
        <v>43766</v>
      </c>
      <c r="T308" s="25">
        <f t="shared" si="72"/>
        <v>43766</v>
      </c>
      <c r="U308" s="24" t="str">
        <f t="shared" si="73"/>
        <v>42</v>
      </c>
      <c r="V308" s="23">
        <f>IF(S308="","",IF(COUNTIF(祝日計算!$D$6:$H$12,祝日計算!U308)&gt;0,1,0))</f>
        <v>0</v>
      </c>
      <c r="AI308" s="17">
        <f t="shared" si="82"/>
        <v>43491</v>
      </c>
      <c r="AJ308" s="18"/>
      <c r="AL308" s="17">
        <f>IF(COUNTIF($AL$2:AL307,AI308)&gt;0,"",IF(AI308="","",AI308))</f>
        <v>43491</v>
      </c>
      <c r="AM308" s="16"/>
      <c r="AR308" s="27">
        <f t="shared" si="80"/>
        <v>43772</v>
      </c>
      <c r="AS308" s="27" t="str">
        <f t="shared" si="77"/>
        <v>祝</v>
      </c>
      <c r="AT308" s="26" t="str">
        <f t="shared" si="78"/>
        <v>文化の日</v>
      </c>
      <c r="AU308" s="26">
        <f t="shared" si="79"/>
        <v>1</v>
      </c>
      <c r="AV308" s="26">
        <f>COUNTIF($AU$2:AU308,0)</f>
        <v>182</v>
      </c>
    </row>
    <row r="309" spans="19:48" ht="18" customHeight="1" x14ac:dyDescent="0.7">
      <c r="S309" s="17">
        <f t="shared" si="81"/>
        <v>43767</v>
      </c>
      <c r="T309" s="25">
        <f t="shared" si="72"/>
        <v>43767</v>
      </c>
      <c r="U309" s="24" t="str">
        <f t="shared" si="73"/>
        <v>53</v>
      </c>
      <c r="V309" s="23">
        <f>IF(S309="","",IF(COUNTIF(祝日計算!$D$6:$H$12,祝日計算!U309)&gt;0,1,0))</f>
        <v>0</v>
      </c>
      <c r="AI309" s="17">
        <f t="shared" si="82"/>
        <v>43492</v>
      </c>
      <c r="AJ309" s="18"/>
      <c r="AL309" s="17">
        <f>IF(COUNTIF($AL$2:AL308,AI309)&gt;0,"",IF(AI309="","",AI309))</f>
        <v>43492</v>
      </c>
      <c r="AM309" s="16"/>
      <c r="AR309" s="27">
        <f t="shared" si="80"/>
        <v>43773</v>
      </c>
      <c r="AS309" s="27" t="str">
        <f t="shared" si="77"/>
        <v>祝</v>
      </c>
      <c r="AT309" s="26" t="str">
        <f t="shared" si="78"/>
        <v>振替休日</v>
      </c>
      <c r="AU309" s="26">
        <f t="shared" si="79"/>
        <v>1</v>
      </c>
      <c r="AV309" s="26">
        <f>COUNTIF($AU$2:AU309,0)</f>
        <v>182</v>
      </c>
    </row>
    <row r="310" spans="19:48" ht="18" customHeight="1" x14ac:dyDescent="0.7">
      <c r="S310" s="17">
        <f t="shared" si="81"/>
        <v>43768</v>
      </c>
      <c r="T310" s="25">
        <f t="shared" si="72"/>
        <v>43768</v>
      </c>
      <c r="U310" s="24" t="str">
        <f t="shared" si="73"/>
        <v>54</v>
      </c>
      <c r="V310" s="23">
        <f>IF(S310="","",IF(COUNTIF(祝日計算!$D$6:$H$12,祝日計算!U310)&gt;0,1,0))</f>
        <v>0</v>
      </c>
      <c r="AI310" s="17" t="str">
        <f t="shared" si="82"/>
        <v/>
      </c>
      <c r="AJ310" s="18"/>
      <c r="AL310" s="17" t="str">
        <f>IF(COUNTIF($AL$2:AL309,AI310)&gt;0,"",IF(AI310="","",AI310))</f>
        <v/>
      </c>
      <c r="AM310" s="16"/>
      <c r="AR310" s="27">
        <f t="shared" si="80"/>
        <v>43774</v>
      </c>
      <c r="AS310" s="27" t="str">
        <f t="shared" si="77"/>
        <v>火</v>
      </c>
      <c r="AT310" s="26" t="str">
        <f t="shared" si="78"/>
        <v/>
      </c>
      <c r="AU310" s="26">
        <f t="shared" si="79"/>
        <v>0</v>
      </c>
      <c r="AV310" s="26">
        <f>COUNTIF($AU$2:AU310,0)</f>
        <v>183</v>
      </c>
    </row>
    <row r="311" spans="19:48" ht="18" customHeight="1" x14ac:dyDescent="0.7">
      <c r="S311" s="17">
        <f t="shared" si="81"/>
        <v>43769</v>
      </c>
      <c r="T311" s="25">
        <f t="shared" si="72"/>
        <v>43769</v>
      </c>
      <c r="U311" s="24" t="str">
        <f t="shared" si="73"/>
        <v>55</v>
      </c>
      <c r="V311" s="23">
        <f>IF(S311="","",IF(COUNTIF(祝日計算!$D$6:$H$12,祝日計算!U311)&gt;0,1,0))</f>
        <v>0</v>
      </c>
      <c r="AI311" s="17" t="str">
        <f t="shared" si="82"/>
        <v/>
      </c>
      <c r="AJ311" s="18"/>
      <c r="AL311" s="17" t="str">
        <f>IF(COUNTIF($AL$2:AL310,AI311)&gt;0,"",IF(AI311="","",AI311))</f>
        <v/>
      </c>
      <c r="AM311" s="16"/>
      <c r="AR311" s="27">
        <f t="shared" si="80"/>
        <v>43775</v>
      </c>
      <c r="AS311" s="27" t="str">
        <f t="shared" si="77"/>
        <v>水</v>
      </c>
      <c r="AT311" s="26" t="str">
        <f t="shared" si="78"/>
        <v/>
      </c>
      <c r="AU311" s="26">
        <f t="shared" si="79"/>
        <v>0</v>
      </c>
      <c r="AV311" s="26">
        <f>COUNTIF($AU$2:AU311,0)</f>
        <v>184</v>
      </c>
    </row>
    <row r="312" spans="19:48" ht="18" customHeight="1" x14ac:dyDescent="0.7">
      <c r="S312" s="17">
        <f>DATE(設定!$G$2-1,11,1)</f>
        <v>43770</v>
      </c>
      <c r="T312" s="25">
        <f t="shared" si="72"/>
        <v>43770</v>
      </c>
      <c r="U312" s="24" t="str">
        <f t="shared" si="73"/>
        <v>16</v>
      </c>
      <c r="V312" s="23">
        <f>IF(S312="","",IF(COUNTIF(祝日計算!$D$6:$H$12,祝日計算!U312)&gt;0,1,0))</f>
        <v>0</v>
      </c>
      <c r="AI312" s="17" t="str">
        <f t="shared" si="82"/>
        <v/>
      </c>
      <c r="AJ312" s="18"/>
      <c r="AL312" s="17" t="str">
        <f>IF(COUNTIF($AL$2:AL311,AI312)&gt;0,"",IF(AI312="","",AI312))</f>
        <v/>
      </c>
      <c r="AM312" s="16"/>
      <c r="AR312" s="27">
        <f t="shared" si="80"/>
        <v>43776</v>
      </c>
      <c r="AS312" s="27" t="str">
        <f t="shared" si="77"/>
        <v>木</v>
      </c>
      <c r="AT312" s="26" t="str">
        <f t="shared" si="78"/>
        <v/>
      </c>
      <c r="AU312" s="26">
        <f t="shared" si="79"/>
        <v>0</v>
      </c>
      <c r="AV312" s="26">
        <f>COUNTIF($AU$2:AU312,0)</f>
        <v>185</v>
      </c>
    </row>
    <row r="313" spans="19:48" ht="18" customHeight="1" x14ac:dyDescent="0.7">
      <c r="S313" s="17">
        <f t="shared" ref="S313:S342" si="83">IF(S312="","",IF(MONTH(S312)&lt;&gt;MONTH(S312+1),"",S312+1))</f>
        <v>43771</v>
      </c>
      <c r="T313" s="25">
        <f t="shared" si="72"/>
        <v>43771</v>
      </c>
      <c r="U313" s="24" t="str">
        <f t="shared" si="73"/>
        <v>17</v>
      </c>
      <c r="V313" s="23">
        <f>IF(S313="","",IF(COUNTIF(祝日計算!$D$6:$H$12,祝日計算!U313)&gt;0,1,0))</f>
        <v>1</v>
      </c>
      <c r="AI313" s="17" t="str">
        <f t="shared" si="82"/>
        <v/>
      </c>
      <c r="AJ313" s="18"/>
      <c r="AL313" s="17" t="str">
        <f>IF(COUNTIF($AL$2:AL312,AI313)&gt;0,"",IF(AI313="","",AI313))</f>
        <v/>
      </c>
      <c r="AM313" s="16"/>
      <c r="AR313" s="27">
        <f t="shared" si="80"/>
        <v>43777</v>
      </c>
      <c r="AS313" s="27" t="str">
        <f t="shared" si="77"/>
        <v>金</v>
      </c>
      <c r="AT313" s="26" t="str">
        <f t="shared" si="78"/>
        <v/>
      </c>
      <c r="AU313" s="26">
        <f t="shared" si="79"/>
        <v>0</v>
      </c>
      <c r="AV313" s="26">
        <f>COUNTIF($AU$2:AU313,0)</f>
        <v>186</v>
      </c>
    </row>
    <row r="314" spans="19:48" ht="18" customHeight="1" x14ac:dyDescent="0.7">
      <c r="S314" s="17">
        <f t="shared" si="83"/>
        <v>43772</v>
      </c>
      <c r="T314" s="25">
        <f t="shared" si="72"/>
        <v>43772</v>
      </c>
      <c r="U314" s="24" t="str">
        <f t="shared" si="73"/>
        <v>11</v>
      </c>
      <c r="V314" s="23">
        <f>IF(S314="","",IF(COUNTIF(祝日計算!$D$6:$H$12,祝日計算!U314)&gt;0,1,0))</f>
        <v>1</v>
      </c>
      <c r="AI314" s="17" t="str">
        <f t="shared" si="82"/>
        <v/>
      </c>
      <c r="AJ314" s="18"/>
      <c r="AL314" s="17" t="str">
        <f>IF(COUNTIF($AL$2:AL313,AI314)&gt;0,"",IF(AI314="","",AI314))</f>
        <v/>
      </c>
      <c r="AM314" s="16"/>
      <c r="AR314" s="27">
        <f t="shared" si="80"/>
        <v>43778</v>
      </c>
      <c r="AS314" s="27" t="str">
        <f t="shared" si="77"/>
        <v>土</v>
      </c>
      <c r="AT314" s="26" t="str">
        <f t="shared" si="78"/>
        <v/>
      </c>
      <c r="AU314" s="26">
        <f t="shared" si="79"/>
        <v>1</v>
      </c>
      <c r="AV314" s="26">
        <f>COUNTIF($AU$2:AU314,0)</f>
        <v>186</v>
      </c>
    </row>
    <row r="315" spans="19:48" ht="18" customHeight="1" x14ac:dyDescent="0.7">
      <c r="S315" s="17">
        <f t="shared" si="83"/>
        <v>43773</v>
      </c>
      <c r="T315" s="25">
        <f t="shared" si="72"/>
        <v>43773</v>
      </c>
      <c r="U315" s="24" t="str">
        <f t="shared" si="73"/>
        <v>12</v>
      </c>
      <c r="V315" s="23">
        <f>IF(S315="","",IF(COUNTIF(祝日計算!$D$6:$H$12,祝日計算!U315)&gt;0,1,0))</f>
        <v>0</v>
      </c>
      <c r="AI315" s="17">
        <f t="shared" si="82"/>
        <v>43498</v>
      </c>
      <c r="AJ315" s="18"/>
      <c r="AL315" s="17">
        <f>IF(COUNTIF($AL$2:AL314,AI315)&gt;0,"",IF(AI315="","",AI315))</f>
        <v>43498</v>
      </c>
      <c r="AM315" s="16"/>
      <c r="AR315" s="27">
        <f t="shared" si="80"/>
        <v>43779</v>
      </c>
      <c r="AS315" s="27" t="str">
        <f t="shared" si="77"/>
        <v>日</v>
      </c>
      <c r="AT315" s="26" t="str">
        <f t="shared" si="78"/>
        <v/>
      </c>
      <c r="AU315" s="26">
        <f t="shared" si="79"/>
        <v>1</v>
      </c>
      <c r="AV315" s="26">
        <f>COUNTIF($AU$2:AU315,0)</f>
        <v>186</v>
      </c>
    </row>
    <row r="316" spans="19:48" ht="18" customHeight="1" x14ac:dyDescent="0.7">
      <c r="S316" s="17">
        <f t="shared" si="83"/>
        <v>43774</v>
      </c>
      <c r="T316" s="25">
        <f t="shared" si="72"/>
        <v>43774</v>
      </c>
      <c r="U316" s="24" t="str">
        <f t="shared" si="73"/>
        <v>13</v>
      </c>
      <c r="V316" s="23">
        <f>IF(S316="","",IF(COUNTIF(祝日計算!$D$6:$H$12,祝日計算!U316)&gt;0,1,0))</f>
        <v>0</v>
      </c>
      <c r="AI316" s="17">
        <f t="shared" si="82"/>
        <v>43499</v>
      </c>
      <c r="AJ316" s="18"/>
      <c r="AL316" s="17">
        <f>IF(COUNTIF($AL$2:AL315,AI316)&gt;0,"",IF(AI316="","",AI316))</f>
        <v>43499</v>
      </c>
      <c r="AM316" s="16"/>
      <c r="AR316" s="27">
        <f t="shared" si="80"/>
        <v>43780</v>
      </c>
      <c r="AS316" s="27" t="str">
        <f t="shared" si="77"/>
        <v>月</v>
      </c>
      <c r="AT316" s="26" t="str">
        <f t="shared" si="78"/>
        <v/>
      </c>
      <c r="AU316" s="26">
        <f t="shared" si="79"/>
        <v>0</v>
      </c>
      <c r="AV316" s="26">
        <f>COUNTIF($AU$2:AU316,0)</f>
        <v>187</v>
      </c>
    </row>
    <row r="317" spans="19:48" ht="18" customHeight="1" x14ac:dyDescent="0.7">
      <c r="S317" s="17">
        <f t="shared" si="83"/>
        <v>43775</v>
      </c>
      <c r="T317" s="25">
        <f t="shared" si="72"/>
        <v>43775</v>
      </c>
      <c r="U317" s="24" t="str">
        <f t="shared" si="73"/>
        <v>14</v>
      </c>
      <c r="V317" s="23">
        <f>IF(S317="","",IF(COUNTIF(祝日計算!$D$6:$H$12,祝日計算!U317)&gt;0,1,0))</f>
        <v>0</v>
      </c>
      <c r="AI317" s="17" t="str">
        <f t="shared" si="82"/>
        <v/>
      </c>
      <c r="AJ317" s="18"/>
      <c r="AL317" s="17" t="str">
        <f>IF(COUNTIF($AL$2:AL316,AI317)&gt;0,"",IF(AI317="","",AI317))</f>
        <v/>
      </c>
      <c r="AM317" s="16"/>
      <c r="AR317" s="27">
        <f t="shared" si="80"/>
        <v>43781</v>
      </c>
      <c r="AS317" s="27" t="str">
        <f t="shared" si="77"/>
        <v>火</v>
      </c>
      <c r="AT317" s="26" t="str">
        <f t="shared" si="78"/>
        <v/>
      </c>
      <c r="AU317" s="26">
        <f t="shared" si="79"/>
        <v>1</v>
      </c>
      <c r="AV317" s="26">
        <f>COUNTIF($AU$2:AU317,0)</f>
        <v>187</v>
      </c>
    </row>
    <row r="318" spans="19:48" ht="18" customHeight="1" x14ac:dyDescent="0.7">
      <c r="S318" s="17">
        <f t="shared" si="83"/>
        <v>43776</v>
      </c>
      <c r="T318" s="25">
        <f t="shared" si="72"/>
        <v>43776</v>
      </c>
      <c r="U318" s="24" t="str">
        <f t="shared" si="73"/>
        <v>15</v>
      </c>
      <c r="V318" s="23">
        <f>IF(S318="","",IF(COUNTIF(祝日計算!$D$6:$H$12,祝日計算!U318)&gt;0,1,0))</f>
        <v>0</v>
      </c>
      <c r="AI318" s="17" t="str">
        <f t="shared" si="82"/>
        <v/>
      </c>
      <c r="AJ318" s="18"/>
      <c r="AL318" s="17" t="str">
        <f>IF(COUNTIF($AL$2:AL317,AI318)&gt;0,"",IF(AI318="","",AI318))</f>
        <v/>
      </c>
      <c r="AM318" s="16"/>
      <c r="AR318" s="27">
        <f t="shared" si="80"/>
        <v>43782</v>
      </c>
      <c r="AS318" s="27" t="str">
        <f t="shared" si="77"/>
        <v>水</v>
      </c>
      <c r="AT318" s="26" t="str">
        <f t="shared" si="78"/>
        <v/>
      </c>
      <c r="AU318" s="26">
        <f t="shared" si="79"/>
        <v>0</v>
      </c>
      <c r="AV318" s="26">
        <f>COUNTIF($AU$2:AU318,0)</f>
        <v>188</v>
      </c>
    </row>
    <row r="319" spans="19:48" ht="18" customHeight="1" x14ac:dyDescent="0.7">
      <c r="S319" s="17">
        <f t="shared" si="83"/>
        <v>43777</v>
      </c>
      <c r="T319" s="25">
        <f t="shared" si="72"/>
        <v>43777</v>
      </c>
      <c r="U319" s="24" t="str">
        <f t="shared" si="73"/>
        <v>26</v>
      </c>
      <c r="V319" s="23">
        <f>IF(S319="","",IF(COUNTIF(祝日計算!$D$6:$H$12,祝日計算!U319)&gt;0,1,0))</f>
        <v>0</v>
      </c>
      <c r="AI319" s="17" t="str">
        <f t="shared" si="82"/>
        <v/>
      </c>
      <c r="AJ319" s="18"/>
      <c r="AL319" s="17" t="str">
        <f>IF(COUNTIF($AL$2:AL318,AI319)&gt;0,"",IF(AI319="","",AI319))</f>
        <v/>
      </c>
      <c r="AM319" s="16"/>
      <c r="AR319" s="27">
        <f t="shared" si="80"/>
        <v>43783</v>
      </c>
      <c r="AS319" s="27" t="str">
        <f t="shared" si="77"/>
        <v>木</v>
      </c>
      <c r="AT319" s="26" t="str">
        <f t="shared" si="78"/>
        <v/>
      </c>
      <c r="AU319" s="26">
        <f t="shared" si="79"/>
        <v>0</v>
      </c>
      <c r="AV319" s="26">
        <f>COUNTIF($AU$2:AU319,0)</f>
        <v>189</v>
      </c>
    </row>
    <row r="320" spans="19:48" ht="18" customHeight="1" x14ac:dyDescent="0.7">
      <c r="S320" s="17">
        <f t="shared" si="83"/>
        <v>43778</v>
      </c>
      <c r="T320" s="25">
        <f t="shared" si="72"/>
        <v>43778</v>
      </c>
      <c r="U320" s="24" t="str">
        <f t="shared" si="73"/>
        <v>27</v>
      </c>
      <c r="V320" s="23">
        <f>IF(S320="","",IF(COUNTIF(祝日計算!$D$6:$H$12,祝日計算!U320)&gt;0,1,0))</f>
        <v>1</v>
      </c>
      <c r="AI320" s="17" t="str">
        <f t="shared" si="82"/>
        <v/>
      </c>
      <c r="AJ320" s="18"/>
      <c r="AL320" s="17" t="str">
        <f>IF(COUNTIF($AL$2:AL319,AI320)&gt;0,"",IF(AI320="","",AI320))</f>
        <v/>
      </c>
      <c r="AM320" s="16"/>
      <c r="AR320" s="27">
        <f t="shared" si="80"/>
        <v>43784</v>
      </c>
      <c r="AS320" s="27" t="str">
        <f t="shared" si="77"/>
        <v>金</v>
      </c>
      <c r="AT320" s="26" t="str">
        <f t="shared" si="78"/>
        <v/>
      </c>
      <c r="AU320" s="26">
        <f t="shared" si="79"/>
        <v>0</v>
      </c>
      <c r="AV320" s="26">
        <f>COUNTIF($AU$2:AU320,0)</f>
        <v>190</v>
      </c>
    </row>
    <row r="321" spans="19:48" ht="18" customHeight="1" x14ac:dyDescent="0.7">
      <c r="S321" s="17">
        <f t="shared" si="83"/>
        <v>43779</v>
      </c>
      <c r="T321" s="25">
        <f t="shared" si="72"/>
        <v>43779</v>
      </c>
      <c r="U321" s="24" t="str">
        <f t="shared" si="73"/>
        <v>21</v>
      </c>
      <c r="V321" s="23">
        <f>IF(S321="","",IF(COUNTIF(祝日計算!$D$6:$H$12,祝日計算!U321)&gt;0,1,0))</f>
        <v>1</v>
      </c>
      <c r="AI321" s="17" t="str">
        <f t="shared" si="82"/>
        <v/>
      </c>
      <c r="AJ321" s="18"/>
      <c r="AL321" s="17" t="str">
        <f>IF(COUNTIF($AL$2:AL320,AI321)&gt;0,"",IF(AI321="","",AI321))</f>
        <v/>
      </c>
      <c r="AM321" s="16"/>
      <c r="AR321" s="27">
        <f t="shared" si="80"/>
        <v>43785</v>
      </c>
      <c r="AS321" s="27" t="str">
        <f t="shared" si="77"/>
        <v>土</v>
      </c>
      <c r="AT321" s="26" t="str">
        <f t="shared" si="78"/>
        <v/>
      </c>
      <c r="AU321" s="26">
        <f t="shared" si="79"/>
        <v>1</v>
      </c>
      <c r="AV321" s="26">
        <f>COUNTIF($AU$2:AU321,0)</f>
        <v>190</v>
      </c>
    </row>
    <row r="322" spans="19:48" ht="18" customHeight="1" x14ac:dyDescent="0.7">
      <c r="S322" s="17">
        <f t="shared" si="83"/>
        <v>43780</v>
      </c>
      <c r="T322" s="25">
        <f t="shared" ref="T322:T385" si="84">S322</f>
        <v>43780</v>
      </c>
      <c r="U322" s="24" t="str">
        <f t="shared" ref="U322:U385" si="85">IFERROR(INT((DAY(S322)-0.1)/7)+1&amp;WEEKDAY(S322),"")</f>
        <v>22</v>
      </c>
      <c r="V322" s="23">
        <f>IF(S322="","",IF(COUNTIF(祝日計算!$D$6:$H$12,祝日計算!U322)&gt;0,1,0))</f>
        <v>0</v>
      </c>
      <c r="AI322" s="17">
        <f t="shared" si="82"/>
        <v>43505</v>
      </c>
      <c r="AJ322" s="18"/>
      <c r="AL322" s="17">
        <f>IF(COUNTIF($AL$2:AL321,AI322)&gt;0,"",IF(AI322="","",AI322))</f>
        <v>43505</v>
      </c>
      <c r="AM322" s="16"/>
      <c r="AR322" s="27">
        <f t="shared" si="80"/>
        <v>43786</v>
      </c>
      <c r="AS322" s="27" t="str">
        <f t="shared" ref="AS322:AS385" si="86">IF(AT322&lt;&gt;"","祝",TEXT(AR322,"aaa"))</f>
        <v>日</v>
      </c>
      <c r="AT322" s="26" t="str">
        <f t="shared" ref="AT322:AT385" si="87">IFERROR(VLOOKUP(AR322,$AL$2:$AM$1398,2,FALSE),"")&amp;""</f>
        <v/>
      </c>
      <c r="AU322" s="26">
        <f t="shared" ref="AU322:AU385" si="88">IF($B$21=1,IF(COUNTIF($AL$2:$AL$1398,AR322)&gt;0,1,0),IF((COUNTIF($AI$2:$AI$41,AR322)+COUNTIF($AI$283:$AI$1398,AR322))&gt;0,1,0))</f>
        <v>1</v>
      </c>
      <c r="AV322" s="26">
        <f>COUNTIF($AU$2:AU322,0)</f>
        <v>190</v>
      </c>
    </row>
    <row r="323" spans="19:48" ht="18" customHeight="1" x14ac:dyDescent="0.7">
      <c r="S323" s="17">
        <f t="shared" si="83"/>
        <v>43781</v>
      </c>
      <c r="T323" s="25">
        <f t="shared" si="84"/>
        <v>43781</v>
      </c>
      <c r="U323" s="24" t="str">
        <f t="shared" si="85"/>
        <v>23</v>
      </c>
      <c r="V323" s="23">
        <f>IF(S323="","",IF(COUNTIF(祝日計算!$D$6:$H$12,祝日計算!U323)&gt;0,1,0))</f>
        <v>1</v>
      </c>
      <c r="AI323" s="17">
        <f t="shared" si="82"/>
        <v>43506</v>
      </c>
      <c r="AJ323" s="18"/>
      <c r="AL323" s="17">
        <f>IF(COUNTIF($AL$2:AL322,AI323)&gt;0,"",IF(AI323="","",AI323))</f>
        <v>43506</v>
      </c>
      <c r="AM323" s="16"/>
      <c r="AR323" s="27">
        <f t="shared" ref="AR323:AR386" si="89">AR322+1</f>
        <v>43787</v>
      </c>
      <c r="AS323" s="27" t="str">
        <f t="shared" si="86"/>
        <v>月</v>
      </c>
      <c r="AT323" s="26" t="str">
        <f t="shared" si="87"/>
        <v/>
      </c>
      <c r="AU323" s="26">
        <f t="shared" si="88"/>
        <v>0</v>
      </c>
      <c r="AV323" s="26">
        <f>COUNTIF($AU$2:AU323,0)</f>
        <v>191</v>
      </c>
    </row>
    <row r="324" spans="19:48" ht="18" customHeight="1" x14ac:dyDescent="0.7">
      <c r="S324" s="17">
        <f t="shared" si="83"/>
        <v>43782</v>
      </c>
      <c r="T324" s="25">
        <f t="shared" si="84"/>
        <v>43782</v>
      </c>
      <c r="U324" s="24" t="str">
        <f t="shared" si="85"/>
        <v>24</v>
      </c>
      <c r="V324" s="23">
        <f>IF(S324="","",IF(COUNTIF(祝日計算!$D$6:$H$12,祝日計算!U324)&gt;0,1,0))</f>
        <v>0</v>
      </c>
      <c r="AI324" s="17" t="str">
        <f t="shared" si="82"/>
        <v/>
      </c>
      <c r="AJ324" s="18"/>
      <c r="AL324" s="17" t="str">
        <f>IF(COUNTIF($AL$2:AL323,AI324)&gt;0,"",IF(AI324="","",AI324))</f>
        <v/>
      </c>
      <c r="AM324" s="16"/>
      <c r="AR324" s="27">
        <f t="shared" si="89"/>
        <v>43788</v>
      </c>
      <c r="AS324" s="27" t="str">
        <f t="shared" si="86"/>
        <v>火</v>
      </c>
      <c r="AT324" s="26" t="str">
        <f t="shared" si="87"/>
        <v/>
      </c>
      <c r="AU324" s="26">
        <f t="shared" si="88"/>
        <v>0</v>
      </c>
      <c r="AV324" s="26">
        <f>COUNTIF($AU$2:AU324,0)</f>
        <v>192</v>
      </c>
    </row>
    <row r="325" spans="19:48" ht="18" customHeight="1" x14ac:dyDescent="0.7">
      <c r="S325" s="17">
        <f t="shared" si="83"/>
        <v>43783</v>
      </c>
      <c r="T325" s="25">
        <f t="shared" si="84"/>
        <v>43783</v>
      </c>
      <c r="U325" s="24" t="str">
        <f t="shared" si="85"/>
        <v>25</v>
      </c>
      <c r="V325" s="23">
        <f>IF(S325="","",IF(COUNTIF(祝日計算!$D$6:$H$12,祝日計算!U325)&gt;0,1,0))</f>
        <v>0</v>
      </c>
      <c r="AI325" s="17">
        <f t="shared" si="82"/>
        <v>43508</v>
      </c>
      <c r="AJ325" s="18"/>
      <c r="AL325" s="17">
        <f>IF(COUNTIF($AL$2:AL324,AI325)&gt;0,"",IF(AI325="","",AI325))</f>
        <v>43508</v>
      </c>
      <c r="AM325" s="16"/>
      <c r="AR325" s="27">
        <f t="shared" si="89"/>
        <v>43789</v>
      </c>
      <c r="AS325" s="27" t="str">
        <f t="shared" si="86"/>
        <v>水</v>
      </c>
      <c r="AT325" s="26" t="str">
        <f t="shared" si="87"/>
        <v/>
      </c>
      <c r="AU325" s="26">
        <f t="shared" si="88"/>
        <v>0</v>
      </c>
      <c r="AV325" s="26">
        <f>COUNTIF($AU$2:AU325,0)</f>
        <v>193</v>
      </c>
    </row>
    <row r="326" spans="19:48" ht="18" customHeight="1" x14ac:dyDescent="0.7">
      <c r="S326" s="17">
        <f t="shared" si="83"/>
        <v>43784</v>
      </c>
      <c r="T326" s="25">
        <f t="shared" si="84"/>
        <v>43784</v>
      </c>
      <c r="U326" s="24" t="str">
        <f t="shared" si="85"/>
        <v>36</v>
      </c>
      <c r="V326" s="23">
        <f>IF(S326="","",IF(COUNTIF(祝日計算!$D$6:$H$12,祝日計算!U326)&gt;0,1,0))</f>
        <v>0</v>
      </c>
      <c r="AI326" s="17" t="str">
        <f t="shared" si="82"/>
        <v/>
      </c>
      <c r="AJ326" s="18"/>
      <c r="AL326" s="17" t="str">
        <f>IF(COUNTIF($AL$2:AL325,AI326)&gt;0,"",IF(AI326="","",AI326))</f>
        <v/>
      </c>
      <c r="AM326" s="16"/>
      <c r="AR326" s="27">
        <f t="shared" si="89"/>
        <v>43790</v>
      </c>
      <c r="AS326" s="27" t="str">
        <f t="shared" si="86"/>
        <v>木</v>
      </c>
      <c r="AT326" s="26" t="str">
        <f t="shared" si="87"/>
        <v/>
      </c>
      <c r="AU326" s="26">
        <f t="shared" si="88"/>
        <v>0</v>
      </c>
      <c r="AV326" s="26">
        <f>COUNTIF($AU$2:AU326,0)</f>
        <v>194</v>
      </c>
    </row>
    <row r="327" spans="19:48" ht="18" customHeight="1" x14ac:dyDescent="0.7">
      <c r="S327" s="17">
        <f t="shared" si="83"/>
        <v>43785</v>
      </c>
      <c r="T327" s="25">
        <f t="shared" si="84"/>
        <v>43785</v>
      </c>
      <c r="U327" s="24" t="str">
        <f t="shared" si="85"/>
        <v>37</v>
      </c>
      <c r="V327" s="23">
        <f>IF(S327="","",IF(COUNTIF(祝日計算!$D$6:$H$12,祝日計算!U327)&gt;0,1,0))</f>
        <v>1</v>
      </c>
      <c r="AI327" s="17" t="str">
        <f t="shared" si="82"/>
        <v/>
      </c>
      <c r="AJ327" s="18"/>
      <c r="AL327" s="17" t="str">
        <f>IF(COUNTIF($AL$2:AL326,AI327)&gt;0,"",IF(AI327="","",AI327))</f>
        <v/>
      </c>
      <c r="AM327" s="16"/>
      <c r="AR327" s="27">
        <f t="shared" si="89"/>
        <v>43791</v>
      </c>
      <c r="AS327" s="27" t="str">
        <f t="shared" si="86"/>
        <v>金</v>
      </c>
      <c r="AT327" s="26" t="str">
        <f t="shared" si="87"/>
        <v/>
      </c>
      <c r="AU327" s="26">
        <f t="shared" si="88"/>
        <v>0</v>
      </c>
      <c r="AV327" s="26">
        <f>COUNTIF($AU$2:AU327,0)</f>
        <v>195</v>
      </c>
    </row>
    <row r="328" spans="19:48" ht="18" customHeight="1" x14ac:dyDescent="0.7">
      <c r="S328" s="17">
        <f t="shared" si="83"/>
        <v>43786</v>
      </c>
      <c r="T328" s="25">
        <f t="shared" si="84"/>
        <v>43786</v>
      </c>
      <c r="U328" s="24" t="str">
        <f t="shared" si="85"/>
        <v>31</v>
      </c>
      <c r="V328" s="23">
        <f>IF(S328="","",IF(COUNTIF(祝日計算!$D$6:$H$12,祝日計算!U328)&gt;0,1,0))</f>
        <v>1</v>
      </c>
      <c r="AI328" s="17" t="str">
        <f t="shared" si="82"/>
        <v/>
      </c>
      <c r="AJ328" s="18"/>
      <c r="AL328" s="17" t="str">
        <f>IF(COUNTIF($AL$2:AL327,AI328)&gt;0,"",IF(AI328="","",AI328))</f>
        <v/>
      </c>
      <c r="AM328" s="16"/>
      <c r="AR328" s="27">
        <f t="shared" si="89"/>
        <v>43792</v>
      </c>
      <c r="AS328" s="27" t="str">
        <f t="shared" si="86"/>
        <v>祝</v>
      </c>
      <c r="AT328" s="26" t="str">
        <f t="shared" si="87"/>
        <v>勤労感謝の日</v>
      </c>
      <c r="AU328" s="26">
        <f t="shared" si="88"/>
        <v>1</v>
      </c>
      <c r="AV328" s="26">
        <f>COUNTIF($AU$2:AU328,0)</f>
        <v>195</v>
      </c>
    </row>
    <row r="329" spans="19:48" ht="18" customHeight="1" x14ac:dyDescent="0.7">
      <c r="S329" s="17">
        <f t="shared" si="83"/>
        <v>43787</v>
      </c>
      <c r="T329" s="25">
        <f t="shared" si="84"/>
        <v>43787</v>
      </c>
      <c r="U329" s="24" t="str">
        <f t="shared" si="85"/>
        <v>32</v>
      </c>
      <c r="V329" s="23">
        <f>IF(S329="","",IF(COUNTIF(祝日計算!$D$6:$H$12,祝日計算!U329)&gt;0,1,0))</f>
        <v>0</v>
      </c>
      <c r="AI329" s="17">
        <f t="shared" si="82"/>
        <v>43512</v>
      </c>
      <c r="AJ329" s="18"/>
      <c r="AL329" s="17">
        <f>IF(COUNTIF($AL$2:AL328,AI329)&gt;0,"",IF(AI329="","",AI329))</f>
        <v>43512</v>
      </c>
      <c r="AM329" s="16"/>
      <c r="AR329" s="27">
        <f t="shared" si="89"/>
        <v>43793</v>
      </c>
      <c r="AS329" s="27" t="str">
        <f t="shared" si="86"/>
        <v>日</v>
      </c>
      <c r="AT329" s="26" t="str">
        <f t="shared" si="87"/>
        <v/>
      </c>
      <c r="AU329" s="26">
        <f t="shared" si="88"/>
        <v>1</v>
      </c>
      <c r="AV329" s="26">
        <f>COUNTIF($AU$2:AU329,0)</f>
        <v>195</v>
      </c>
    </row>
    <row r="330" spans="19:48" ht="18" customHeight="1" x14ac:dyDescent="0.7">
      <c r="S330" s="17">
        <f t="shared" si="83"/>
        <v>43788</v>
      </c>
      <c r="T330" s="25">
        <f t="shared" si="84"/>
        <v>43788</v>
      </c>
      <c r="U330" s="24" t="str">
        <f t="shared" si="85"/>
        <v>33</v>
      </c>
      <c r="V330" s="23">
        <f>IF(S330="","",IF(COUNTIF(祝日計算!$D$6:$H$12,祝日計算!U330)&gt;0,1,0))</f>
        <v>0</v>
      </c>
      <c r="AI330" s="17">
        <f t="shared" si="82"/>
        <v>43513</v>
      </c>
      <c r="AJ330" s="18"/>
      <c r="AL330" s="17">
        <f>IF(COUNTIF($AL$2:AL329,AI330)&gt;0,"",IF(AI330="","",AI330))</f>
        <v>43513</v>
      </c>
      <c r="AM330" s="16"/>
      <c r="AR330" s="27">
        <f t="shared" si="89"/>
        <v>43794</v>
      </c>
      <c r="AS330" s="27" t="str">
        <f t="shared" si="86"/>
        <v>月</v>
      </c>
      <c r="AT330" s="26" t="str">
        <f t="shared" si="87"/>
        <v/>
      </c>
      <c r="AU330" s="26">
        <f t="shared" si="88"/>
        <v>0</v>
      </c>
      <c r="AV330" s="26">
        <f>COUNTIF($AU$2:AU330,0)</f>
        <v>196</v>
      </c>
    </row>
    <row r="331" spans="19:48" ht="18" customHeight="1" x14ac:dyDescent="0.7">
      <c r="S331" s="17">
        <f t="shared" si="83"/>
        <v>43789</v>
      </c>
      <c r="T331" s="25">
        <f t="shared" si="84"/>
        <v>43789</v>
      </c>
      <c r="U331" s="24" t="str">
        <f t="shared" si="85"/>
        <v>34</v>
      </c>
      <c r="V331" s="23">
        <f>IF(S331="","",IF(COUNTIF(祝日計算!$D$6:$H$12,祝日計算!U331)&gt;0,1,0))</f>
        <v>0</v>
      </c>
      <c r="AI331" s="17" t="str">
        <f t="shared" si="82"/>
        <v/>
      </c>
      <c r="AJ331" s="18"/>
      <c r="AL331" s="17" t="str">
        <f>IF(COUNTIF($AL$2:AL330,AI331)&gt;0,"",IF(AI331="","",AI331))</f>
        <v/>
      </c>
      <c r="AM331" s="16"/>
      <c r="AR331" s="27">
        <f t="shared" si="89"/>
        <v>43795</v>
      </c>
      <c r="AS331" s="27" t="str">
        <f t="shared" si="86"/>
        <v>火</v>
      </c>
      <c r="AT331" s="26" t="str">
        <f t="shared" si="87"/>
        <v/>
      </c>
      <c r="AU331" s="26">
        <f t="shared" si="88"/>
        <v>1</v>
      </c>
      <c r="AV331" s="26">
        <f>COUNTIF($AU$2:AU331,0)</f>
        <v>196</v>
      </c>
    </row>
    <row r="332" spans="19:48" ht="18" customHeight="1" x14ac:dyDescent="0.7">
      <c r="S332" s="17">
        <f t="shared" si="83"/>
        <v>43790</v>
      </c>
      <c r="T332" s="25">
        <f t="shared" si="84"/>
        <v>43790</v>
      </c>
      <c r="U332" s="24" t="str">
        <f t="shared" si="85"/>
        <v>35</v>
      </c>
      <c r="V332" s="23">
        <f>IF(S332="","",IF(COUNTIF(祝日計算!$D$6:$H$12,祝日計算!U332)&gt;0,1,0))</f>
        <v>0</v>
      </c>
      <c r="AI332" s="17" t="str">
        <f t="shared" si="82"/>
        <v/>
      </c>
      <c r="AJ332" s="18"/>
      <c r="AL332" s="17" t="str">
        <f>IF(COUNTIF($AL$2:AL331,AI332)&gt;0,"",IF(AI332="","",AI332))</f>
        <v/>
      </c>
      <c r="AM332" s="16"/>
      <c r="AR332" s="27">
        <f t="shared" si="89"/>
        <v>43796</v>
      </c>
      <c r="AS332" s="27" t="str">
        <f t="shared" si="86"/>
        <v>水</v>
      </c>
      <c r="AT332" s="26" t="str">
        <f t="shared" si="87"/>
        <v/>
      </c>
      <c r="AU332" s="26">
        <f t="shared" si="88"/>
        <v>0</v>
      </c>
      <c r="AV332" s="26">
        <f>COUNTIF($AU$2:AU332,0)</f>
        <v>197</v>
      </c>
    </row>
    <row r="333" spans="19:48" ht="18" customHeight="1" x14ac:dyDescent="0.7">
      <c r="S333" s="17">
        <f t="shared" si="83"/>
        <v>43791</v>
      </c>
      <c r="T333" s="25">
        <f t="shared" si="84"/>
        <v>43791</v>
      </c>
      <c r="U333" s="24" t="str">
        <f t="shared" si="85"/>
        <v>46</v>
      </c>
      <c r="V333" s="23">
        <f>IF(S333="","",IF(COUNTIF(祝日計算!$D$6:$H$12,祝日計算!U333)&gt;0,1,0))</f>
        <v>0</v>
      </c>
      <c r="AI333" s="17" t="str">
        <f t="shared" si="82"/>
        <v/>
      </c>
      <c r="AJ333" s="18"/>
      <c r="AL333" s="17" t="str">
        <f>IF(COUNTIF($AL$2:AL332,AI333)&gt;0,"",IF(AI333="","",AI333))</f>
        <v/>
      </c>
      <c r="AM333" s="16"/>
      <c r="AR333" s="27">
        <f t="shared" si="89"/>
        <v>43797</v>
      </c>
      <c r="AS333" s="27" t="str">
        <f t="shared" si="86"/>
        <v>木</v>
      </c>
      <c r="AT333" s="26" t="str">
        <f t="shared" si="87"/>
        <v/>
      </c>
      <c r="AU333" s="26">
        <f t="shared" si="88"/>
        <v>0</v>
      </c>
      <c r="AV333" s="26">
        <f>COUNTIF($AU$2:AU333,0)</f>
        <v>198</v>
      </c>
    </row>
    <row r="334" spans="19:48" ht="18" customHeight="1" x14ac:dyDescent="0.7">
      <c r="S334" s="17">
        <f t="shared" si="83"/>
        <v>43792</v>
      </c>
      <c r="T334" s="25">
        <f t="shared" si="84"/>
        <v>43792</v>
      </c>
      <c r="U334" s="24" t="str">
        <f t="shared" si="85"/>
        <v>47</v>
      </c>
      <c r="V334" s="23">
        <f>IF(S334="","",IF(COUNTIF(祝日計算!$D$6:$H$12,祝日計算!U334)&gt;0,1,0))</f>
        <v>1</v>
      </c>
      <c r="AI334" s="17" t="str">
        <f t="shared" si="82"/>
        <v/>
      </c>
      <c r="AJ334" s="18"/>
      <c r="AL334" s="17" t="str">
        <f>IF(COUNTIF($AL$2:AL333,AI334)&gt;0,"",IF(AI334="","",AI334))</f>
        <v/>
      </c>
      <c r="AM334" s="16"/>
      <c r="AR334" s="27">
        <f t="shared" si="89"/>
        <v>43798</v>
      </c>
      <c r="AS334" s="27" t="str">
        <f t="shared" si="86"/>
        <v>金</v>
      </c>
      <c r="AT334" s="26" t="str">
        <f t="shared" si="87"/>
        <v/>
      </c>
      <c r="AU334" s="26">
        <f t="shared" si="88"/>
        <v>0</v>
      </c>
      <c r="AV334" s="26">
        <f>COUNTIF($AU$2:AU334,0)</f>
        <v>199</v>
      </c>
    </row>
    <row r="335" spans="19:48" ht="18" customHeight="1" x14ac:dyDescent="0.7">
      <c r="S335" s="17">
        <f t="shared" si="83"/>
        <v>43793</v>
      </c>
      <c r="T335" s="25">
        <f t="shared" si="84"/>
        <v>43793</v>
      </c>
      <c r="U335" s="24" t="str">
        <f t="shared" si="85"/>
        <v>41</v>
      </c>
      <c r="V335" s="23">
        <f>IF(S335="","",IF(COUNTIF(祝日計算!$D$6:$H$12,祝日計算!U335)&gt;0,1,0))</f>
        <v>1</v>
      </c>
      <c r="AI335" s="17" t="str">
        <f t="shared" si="82"/>
        <v/>
      </c>
      <c r="AJ335" s="18"/>
      <c r="AL335" s="17" t="str">
        <f>IF(COUNTIF($AL$2:AL334,AI335)&gt;0,"",IF(AI335="","",AI335))</f>
        <v/>
      </c>
      <c r="AM335" s="16"/>
      <c r="AR335" s="27">
        <f t="shared" si="89"/>
        <v>43799</v>
      </c>
      <c r="AS335" s="27" t="str">
        <f t="shared" si="86"/>
        <v>土</v>
      </c>
      <c r="AT335" s="26" t="str">
        <f t="shared" si="87"/>
        <v/>
      </c>
      <c r="AU335" s="26">
        <f t="shared" si="88"/>
        <v>1</v>
      </c>
      <c r="AV335" s="26">
        <f>COUNTIF($AU$2:AU335,0)</f>
        <v>199</v>
      </c>
    </row>
    <row r="336" spans="19:48" ht="18" customHeight="1" x14ac:dyDescent="0.7">
      <c r="S336" s="17">
        <f t="shared" si="83"/>
        <v>43794</v>
      </c>
      <c r="T336" s="25">
        <f t="shared" si="84"/>
        <v>43794</v>
      </c>
      <c r="U336" s="24" t="str">
        <f t="shared" si="85"/>
        <v>42</v>
      </c>
      <c r="V336" s="23">
        <f>IF(S336="","",IF(COUNTIF(祝日計算!$D$6:$H$12,祝日計算!U336)&gt;0,1,0))</f>
        <v>0</v>
      </c>
      <c r="AI336" s="17">
        <f t="shared" si="82"/>
        <v>43519</v>
      </c>
      <c r="AJ336" s="18"/>
      <c r="AL336" s="17">
        <f>IF(COUNTIF($AL$2:AL335,AI336)&gt;0,"",IF(AI336="","",AI336))</f>
        <v>43519</v>
      </c>
      <c r="AM336" s="16"/>
      <c r="AR336" s="27">
        <f t="shared" si="89"/>
        <v>43800</v>
      </c>
      <c r="AS336" s="27" t="str">
        <f t="shared" si="86"/>
        <v>日</v>
      </c>
      <c r="AT336" s="26" t="str">
        <f t="shared" si="87"/>
        <v/>
      </c>
      <c r="AU336" s="26">
        <f t="shared" si="88"/>
        <v>1</v>
      </c>
      <c r="AV336" s="26">
        <f>COUNTIF($AU$2:AU336,0)</f>
        <v>199</v>
      </c>
    </row>
    <row r="337" spans="19:48" ht="18" customHeight="1" x14ac:dyDescent="0.7">
      <c r="S337" s="17">
        <f t="shared" si="83"/>
        <v>43795</v>
      </c>
      <c r="T337" s="25">
        <f t="shared" si="84"/>
        <v>43795</v>
      </c>
      <c r="U337" s="24" t="str">
        <f t="shared" si="85"/>
        <v>43</v>
      </c>
      <c r="V337" s="23">
        <f>IF(S337="","",IF(COUNTIF(祝日計算!$D$6:$H$12,祝日計算!U337)&gt;0,1,0))</f>
        <v>1</v>
      </c>
      <c r="AI337" s="17">
        <f t="shared" si="82"/>
        <v>43520</v>
      </c>
      <c r="AJ337" s="18"/>
      <c r="AL337" s="17">
        <f>IF(COUNTIF($AL$2:AL336,AI337)&gt;0,"",IF(AI337="","",AI337))</f>
        <v>43520</v>
      </c>
      <c r="AM337" s="16"/>
      <c r="AR337" s="27">
        <f t="shared" si="89"/>
        <v>43801</v>
      </c>
      <c r="AS337" s="27" t="str">
        <f t="shared" si="86"/>
        <v>月</v>
      </c>
      <c r="AT337" s="26" t="str">
        <f t="shared" si="87"/>
        <v/>
      </c>
      <c r="AU337" s="26">
        <f t="shared" si="88"/>
        <v>0</v>
      </c>
      <c r="AV337" s="26">
        <f>COUNTIF($AU$2:AU337,0)</f>
        <v>200</v>
      </c>
    </row>
    <row r="338" spans="19:48" ht="18" customHeight="1" x14ac:dyDescent="0.7">
      <c r="S338" s="17">
        <f t="shared" si="83"/>
        <v>43796</v>
      </c>
      <c r="T338" s="25">
        <f t="shared" si="84"/>
        <v>43796</v>
      </c>
      <c r="U338" s="24" t="str">
        <f t="shared" si="85"/>
        <v>44</v>
      </c>
      <c r="V338" s="23">
        <f>IF(S338="","",IF(COUNTIF(祝日計算!$D$6:$H$12,祝日計算!U338)&gt;0,1,0))</f>
        <v>0</v>
      </c>
      <c r="AI338" s="17" t="str">
        <f t="shared" si="82"/>
        <v/>
      </c>
      <c r="AJ338" s="18"/>
      <c r="AL338" s="17" t="str">
        <f>IF(COUNTIF($AL$2:AL337,AI338)&gt;0,"",IF(AI338="","",AI338))</f>
        <v/>
      </c>
      <c r="AM338" s="16"/>
      <c r="AR338" s="27">
        <f t="shared" si="89"/>
        <v>43802</v>
      </c>
      <c r="AS338" s="27" t="str">
        <f t="shared" si="86"/>
        <v>火</v>
      </c>
      <c r="AT338" s="26" t="str">
        <f t="shared" si="87"/>
        <v/>
      </c>
      <c r="AU338" s="26">
        <f t="shared" si="88"/>
        <v>0</v>
      </c>
      <c r="AV338" s="26">
        <f>COUNTIF($AU$2:AU338,0)</f>
        <v>201</v>
      </c>
    </row>
    <row r="339" spans="19:48" ht="18" customHeight="1" x14ac:dyDescent="0.7">
      <c r="S339" s="17">
        <f t="shared" si="83"/>
        <v>43797</v>
      </c>
      <c r="T339" s="25">
        <f t="shared" si="84"/>
        <v>43797</v>
      </c>
      <c r="U339" s="24" t="str">
        <f t="shared" si="85"/>
        <v>45</v>
      </c>
      <c r="V339" s="23">
        <f>IF(S339="","",IF(COUNTIF(祝日計算!$D$6:$H$12,祝日計算!U339)&gt;0,1,0))</f>
        <v>0</v>
      </c>
      <c r="AI339" s="17">
        <f t="shared" si="82"/>
        <v>43522</v>
      </c>
      <c r="AJ339" s="18"/>
      <c r="AL339" s="17">
        <f>IF(COUNTIF($AL$2:AL338,AI339)&gt;0,"",IF(AI339="","",AI339))</f>
        <v>43522</v>
      </c>
      <c r="AM339" s="16"/>
      <c r="AR339" s="27">
        <f t="shared" si="89"/>
        <v>43803</v>
      </c>
      <c r="AS339" s="27" t="str">
        <f t="shared" si="86"/>
        <v>水</v>
      </c>
      <c r="AT339" s="26" t="str">
        <f t="shared" si="87"/>
        <v/>
      </c>
      <c r="AU339" s="26">
        <f t="shared" si="88"/>
        <v>0</v>
      </c>
      <c r="AV339" s="26">
        <f>COUNTIF($AU$2:AU339,0)</f>
        <v>202</v>
      </c>
    </row>
    <row r="340" spans="19:48" ht="18" customHeight="1" x14ac:dyDescent="0.7">
      <c r="S340" s="17">
        <f t="shared" si="83"/>
        <v>43798</v>
      </c>
      <c r="T340" s="25">
        <f t="shared" si="84"/>
        <v>43798</v>
      </c>
      <c r="U340" s="24" t="str">
        <f t="shared" si="85"/>
        <v>56</v>
      </c>
      <c r="V340" s="23">
        <f>IF(S340="","",IF(COUNTIF(祝日計算!$D$6:$H$12,祝日計算!U340)&gt;0,1,0))</f>
        <v>0</v>
      </c>
      <c r="AI340" s="17" t="str">
        <f t="shared" si="82"/>
        <v/>
      </c>
      <c r="AJ340" s="18"/>
      <c r="AL340" s="17" t="str">
        <f>IF(COUNTIF($AL$2:AL339,AI340)&gt;0,"",IF(AI340="","",AI340))</f>
        <v/>
      </c>
      <c r="AM340" s="16"/>
      <c r="AR340" s="27">
        <f t="shared" si="89"/>
        <v>43804</v>
      </c>
      <c r="AS340" s="27" t="str">
        <f t="shared" si="86"/>
        <v>木</v>
      </c>
      <c r="AT340" s="26" t="str">
        <f t="shared" si="87"/>
        <v/>
      </c>
      <c r="AU340" s="26">
        <f t="shared" si="88"/>
        <v>0</v>
      </c>
      <c r="AV340" s="26">
        <f>COUNTIF($AU$2:AU340,0)</f>
        <v>203</v>
      </c>
    </row>
    <row r="341" spans="19:48" ht="18" customHeight="1" x14ac:dyDescent="0.7">
      <c r="S341" s="17">
        <f t="shared" si="83"/>
        <v>43799</v>
      </c>
      <c r="T341" s="25">
        <f t="shared" si="84"/>
        <v>43799</v>
      </c>
      <c r="U341" s="24" t="str">
        <f t="shared" si="85"/>
        <v>57</v>
      </c>
      <c r="V341" s="23">
        <f>IF(S341="","",IF(COUNTIF(祝日計算!$D$6:$H$12,祝日計算!U341)&gt;0,1,0))</f>
        <v>1</v>
      </c>
      <c r="AI341" s="17" t="str">
        <f t="shared" si="82"/>
        <v/>
      </c>
      <c r="AJ341" s="18"/>
      <c r="AL341" s="17" t="str">
        <f>IF(COUNTIF($AL$2:AL340,AI341)&gt;0,"",IF(AI341="","",AI341))</f>
        <v/>
      </c>
      <c r="AM341" s="16"/>
      <c r="AR341" s="27">
        <f t="shared" si="89"/>
        <v>43805</v>
      </c>
      <c r="AS341" s="27" t="str">
        <f t="shared" si="86"/>
        <v>金</v>
      </c>
      <c r="AT341" s="26" t="str">
        <f t="shared" si="87"/>
        <v/>
      </c>
      <c r="AU341" s="26">
        <f t="shared" si="88"/>
        <v>0</v>
      </c>
      <c r="AV341" s="26">
        <f>COUNTIF($AU$2:AU341,0)</f>
        <v>204</v>
      </c>
    </row>
    <row r="342" spans="19:48" ht="18" customHeight="1" x14ac:dyDescent="0.7">
      <c r="S342" s="17" t="str">
        <f t="shared" si="83"/>
        <v/>
      </c>
      <c r="T342" s="25" t="str">
        <f t="shared" si="84"/>
        <v/>
      </c>
      <c r="U342" s="24" t="str">
        <f t="shared" si="85"/>
        <v/>
      </c>
      <c r="V342" s="23" t="str">
        <f>IF(S342="","",IF(COUNTIF(祝日計算!$D$6:$H$12,祝日計算!U342)&gt;0,1,0))</f>
        <v/>
      </c>
      <c r="AI342" s="17" t="str">
        <f t="shared" si="82"/>
        <v/>
      </c>
      <c r="AJ342" s="18"/>
      <c r="AL342" s="17" t="str">
        <f>IF(COUNTIF($AL$2:AL341,AI342)&gt;0,"",IF(AI342="","",AI342))</f>
        <v/>
      </c>
      <c r="AM342" s="16"/>
      <c r="AR342" s="27">
        <f t="shared" si="89"/>
        <v>43806</v>
      </c>
      <c r="AS342" s="27" t="str">
        <f t="shared" si="86"/>
        <v>土</v>
      </c>
      <c r="AT342" s="26" t="str">
        <f t="shared" si="87"/>
        <v/>
      </c>
      <c r="AU342" s="26">
        <f t="shared" si="88"/>
        <v>1</v>
      </c>
      <c r="AV342" s="26">
        <f>COUNTIF($AU$2:AU342,0)</f>
        <v>204</v>
      </c>
    </row>
    <row r="343" spans="19:48" ht="18" customHeight="1" x14ac:dyDescent="0.7">
      <c r="S343" s="17">
        <f>DATE(設定!$G$2-1,12,1)</f>
        <v>43800</v>
      </c>
      <c r="T343" s="25">
        <f t="shared" si="84"/>
        <v>43800</v>
      </c>
      <c r="U343" s="24" t="str">
        <f t="shared" si="85"/>
        <v>11</v>
      </c>
      <c r="V343" s="23">
        <f>IF(S343="","",IF(COUNTIF(祝日計算!$D$6:$H$12,祝日計算!U343)&gt;0,1,0))</f>
        <v>1</v>
      </c>
      <c r="AI343" s="17" t="str">
        <f t="shared" si="82"/>
        <v/>
      </c>
      <c r="AJ343" s="18"/>
      <c r="AL343" s="17" t="str">
        <f>IF(COUNTIF($AL$2:AL342,AI343)&gt;0,"",IF(AI343="","",AI343))</f>
        <v/>
      </c>
      <c r="AM343" s="16"/>
      <c r="AR343" s="27">
        <f t="shared" si="89"/>
        <v>43807</v>
      </c>
      <c r="AS343" s="27" t="str">
        <f t="shared" si="86"/>
        <v>日</v>
      </c>
      <c r="AT343" s="26" t="str">
        <f t="shared" si="87"/>
        <v/>
      </c>
      <c r="AU343" s="26">
        <f t="shared" si="88"/>
        <v>1</v>
      </c>
      <c r="AV343" s="26">
        <f>COUNTIF($AU$2:AU343,0)</f>
        <v>204</v>
      </c>
    </row>
    <row r="344" spans="19:48" ht="18" customHeight="1" x14ac:dyDescent="0.7">
      <c r="S344" s="17">
        <f t="shared" ref="S344:S373" si="90">IF(S343="","",IF(MONTH(S343)&lt;&gt;MONTH(S343+1),"",S343+1))</f>
        <v>43801</v>
      </c>
      <c r="T344" s="25">
        <f t="shared" si="84"/>
        <v>43801</v>
      </c>
      <c r="U344" s="24" t="str">
        <f t="shared" si="85"/>
        <v>12</v>
      </c>
      <c r="V344" s="23">
        <f>IF(S344="","",IF(COUNTIF(祝日計算!$D$6:$H$12,祝日計算!U344)&gt;0,1,0))</f>
        <v>0</v>
      </c>
      <c r="AI344" s="17" t="str">
        <f t="shared" si="82"/>
        <v/>
      </c>
      <c r="AJ344" s="18"/>
      <c r="AL344" s="17" t="str">
        <f>IF(COUNTIF($AL$2:AL343,AI344)&gt;0,"",IF(AI344="","",AI344))</f>
        <v/>
      </c>
      <c r="AM344" s="16"/>
      <c r="AR344" s="27">
        <f t="shared" si="89"/>
        <v>43808</v>
      </c>
      <c r="AS344" s="27" t="str">
        <f t="shared" si="86"/>
        <v>月</v>
      </c>
      <c r="AT344" s="26" t="str">
        <f t="shared" si="87"/>
        <v/>
      </c>
      <c r="AU344" s="26">
        <f t="shared" si="88"/>
        <v>0</v>
      </c>
      <c r="AV344" s="26">
        <f>COUNTIF($AU$2:AU344,0)</f>
        <v>205</v>
      </c>
    </row>
    <row r="345" spans="19:48" ht="18" customHeight="1" x14ac:dyDescent="0.7">
      <c r="S345" s="17">
        <f t="shared" si="90"/>
        <v>43802</v>
      </c>
      <c r="T345" s="25">
        <f t="shared" si="84"/>
        <v>43802</v>
      </c>
      <c r="U345" s="24" t="str">
        <f t="shared" si="85"/>
        <v>13</v>
      </c>
      <c r="V345" s="23">
        <f>IF(S345="","",IF(COUNTIF(祝日計算!$D$6:$H$12,祝日計算!U345)&gt;0,1,0))</f>
        <v>0</v>
      </c>
      <c r="AI345" s="17" t="str">
        <f t="shared" si="82"/>
        <v/>
      </c>
      <c r="AJ345" s="18"/>
      <c r="AL345" s="17" t="str">
        <f>IF(COUNTIF($AL$2:AL344,AI345)&gt;0,"",IF(AI345="","",AI345))</f>
        <v/>
      </c>
      <c r="AM345" s="16"/>
      <c r="AR345" s="27">
        <f t="shared" si="89"/>
        <v>43809</v>
      </c>
      <c r="AS345" s="27" t="str">
        <f t="shared" si="86"/>
        <v>火</v>
      </c>
      <c r="AT345" s="26" t="str">
        <f t="shared" si="87"/>
        <v/>
      </c>
      <c r="AU345" s="26">
        <f t="shared" si="88"/>
        <v>1</v>
      </c>
      <c r="AV345" s="26">
        <f>COUNTIF($AU$2:AU345,0)</f>
        <v>205</v>
      </c>
    </row>
    <row r="346" spans="19:48" ht="18" customHeight="1" x14ac:dyDescent="0.7">
      <c r="S346" s="17">
        <f t="shared" si="90"/>
        <v>43803</v>
      </c>
      <c r="T346" s="25">
        <f t="shared" si="84"/>
        <v>43803</v>
      </c>
      <c r="U346" s="24" t="str">
        <f t="shared" si="85"/>
        <v>14</v>
      </c>
      <c r="V346" s="23">
        <f>IF(S346="","",IF(COUNTIF(祝日計算!$D$6:$H$12,祝日計算!U346)&gt;0,1,0))</f>
        <v>0</v>
      </c>
      <c r="AI346" s="17">
        <f t="shared" si="82"/>
        <v>43526</v>
      </c>
      <c r="AJ346" s="18"/>
      <c r="AL346" s="17">
        <f>IF(COUNTIF($AL$2:AL345,AI346)&gt;0,"",IF(AI346="","",AI346))</f>
        <v>43526</v>
      </c>
      <c r="AM346" s="16"/>
      <c r="AR346" s="27">
        <f t="shared" si="89"/>
        <v>43810</v>
      </c>
      <c r="AS346" s="27" t="str">
        <f t="shared" si="86"/>
        <v>水</v>
      </c>
      <c r="AT346" s="26" t="str">
        <f t="shared" si="87"/>
        <v/>
      </c>
      <c r="AU346" s="26">
        <f t="shared" si="88"/>
        <v>0</v>
      </c>
      <c r="AV346" s="26">
        <f>COUNTIF($AU$2:AU346,0)</f>
        <v>206</v>
      </c>
    </row>
    <row r="347" spans="19:48" ht="18" customHeight="1" x14ac:dyDescent="0.7">
      <c r="S347" s="17">
        <f t="shared" si="90"/>
        <v>43804</v>
      </c>
      <c r="T347" s="25">
        <f t="shared" si="84"/>
        <v>43804</v>
      </c>
      <c r="U347" s="24" t="str">
        <f t="shared" si="85"/>
        <v>15</v>
      </c>
      <c r="V347" s="23">
        <f>IF(S347="","",IF(COUNTIF(祝日計算!$D$6:$H$12,祝日計算!U347)&gt;0,1,0))</f>
        <v>0</v>
      </c>
      <c r="AI347" s="17">
        <f t="shared" ref="AI347:AI410" si="91">IF(V66=0,"",S66)</f>
        <v>43527</v>
      </c>
      <c r="AJ347" s="18"/>
      <c r="AL347" s="17">
        <f>IF(COUNTIF($AL$2:AL346,AI347)&gt;0,"",IF(AI347="","",AI347))</f>
        <v>43527</v>
      </c>
      <c r="AM347" s="16"/>
      <c r="AR347" s="27">
        <f t="shared" si="89"/>
        <v>43811</v>
      </c>
      <c r="AS347" s="27" t="str">
        <f t="shared" si="86"/>
        <v>木</v>
      </c>
      <c r="AT347" s="26" t="str">
        <f t="shared" si="87"/>
        <v/>
      </c>
      <c r="AU347" s="26">
        <f t="shared" si="88"/>
        <v>0</v>
      </c>
      <c r="AV347" s="26">
        <f>COUNTIF($AU$2:AU347,0)</f>
        <v>207</v>
      </c>
    </row>
    <row r="348" spans="19:48" ht="18" customHeight="1" x14ac:dyDescent="0.7">
      <c r="S348" s="17">
        <f t="shared" si="90"/>
        <v>43805</v>
      </c>
      <c r="T348" s="25">
        <f t="shared" si="84"/>
        <v>43805</v>
      </c>
      <c r="U348" s="24" t="str">
        <f t="shared" si="85"/>
        <v>16</v>
      </c>
      <c r="V348" s="23">
        <f>IF(S348="","",IF(COUNTIF(祝日計算!$D$6:$H$12,祝日計算!U348)&gt;0,1,0))</f>
        <v>0</v>
      </c>
      <c r="AI348" s="17" t="str">
        <f t="shared" si="91"/>
        <v/>
      </c>
      <c r="AJ348" s="18"/>
      <c r="AL348" s="17" t="str">
        <f>IF(COUNTIF($AL$2:AL347,AI348)&gt;0,"",IF(AI348="","",AI348))</f>
        <v/>
      </c>
      <c r="AM348" s="16"/>
      <c r="AR348" s="27">
        <f t="shared" si="89"/>
        <v>43812</v>
      </c>
      <c r="AS348" s="27" t="str">
        <f t="shared" si="86"/>
        <v>金</v>
      </c>
      <c r="AT348" s="26" t="str">
        <f t="shared" si="87"/>
        <v/>
      </c>
      <c r="AU348" s="26">
        <f t="shared" si="88"/>
        <v>0</v>
      </c>
      <c r="AV348" s="26">
        <f>COUNTIF($AU$2:AU348,0)</f>
        <v>208</v>
      </c>
    </row>
    <row r="349" spans="19:48" ht="18" customHeight="1" x14ac:dyDescent="0.7">
      <c r="S349" s="17">
        <f t="shared" si="90"/>
        <v>43806</v>
      </c>
      <c r="T349" s="25">
        <f t="shared" si="84"/>
        <v>43806</v>
      </c>
      <c r="U349" s="24" t="str">
        <f t="shared" si="85"/>
        <v>17</v>
      </c>
      <c r="V349" s="23">
        <f>IF(S349="","",IF(COUNTIF(祝日計算!$D$6:$H$12,祝日計算!U349)&gt;0,1,0))</f>
        <v>1</v>
      </c>
      <c r="AI349" s="17" t="str">
        <f t="shared" si="91"/>
        <v/>
      </c>
      <c r="AJ349" s="18"/>
      <c r="AL349" s="17" t="str">
        <f>IF(COUNTIF($AL$2:AL348,AI349)&gt;0,"",IF(AI349="","",AI349))</f>
        <v/>
      </c>
      <c r="AM349" s="16"/>
      <c r="AR349" s="27">
        <f t="shared" si="89"/>
        <v>43813</v>
      </c>
      <c r="AS349" s="27" t="str">
        <f t="shared" si="86"/>
        <v>土</v>
      </c>
      <c r="AT349" s="26" t="str">
        <f t="shared" si="87"/>
        <v/>
      </c>
      <c r="AU349" s="26">
        <f t="shared" si="88"/>
        <v>1</v>
      </c>
      <c r="AV349" s="26">
        <f>COUNTIF($AU$2:AU349,0)</f>
        <v>208</v>
      </c>
    </row>
    <row r="350" spans="19:48" ht="18" customHeight="1" x14ac:dyDescent="0.7">
      <c r="S350" s="17">
        <f t="shared" si="90"/>
        <v>43807</v>
      </c>
      <c r="T350" s="25">
        <f t="shared" si="84"/>
        <v>43807</v>
      </c>
      <c r="U350" s="24" t="str">
        <f t="shared" si="85"/>
        <v>21</v>
      </c>
      <c r="V350" s="23">
        <f>IF(S350="","",IF(COUNTIF(祝日計算!$D$6:$H$12,祝日計算!U350)&gt;0,1,0))</f>
        <v>1</v>
      </c>
      <c r="AI350" s="17" t="str">
        <f t="shared" si="91"/>
        <v/>
      </c>
      <c r="AJ350" s="18"/>
      <c r="AL350" s="17" t="str">
        <f>IF(COUNTIF($AL$2:AL349,AI350)&gt;0,"",IF(AI350="","",AI350))</f>
        <v/>
      </c>
      <c r="AM350" s="16"/>
      <c r="AR350" s="27">
        <f t="shared" si="89"/>
        <v>43814</v>
      </c>
      <c r="AS350" s="27" t="str">
        <f t="shared" si="86"/>
        <v>日</v>
      </c>
      <c r="AT350" s="26" t="str">
        <f t="shared" si="87"/>
        <v/>
      </c>
      <c r="AU350" s="26">
        <f t="shared" si="88"/>
        <v>1</v>
      </c>
      <c r="AV350" s="26">
        <f>COUNTIF($AU$2:AU350,0)</f>
        <v>208</v>
      </c>
    </row>
    <row r="351" spans="19:48" ht="18" customHeight="1" x14ac:dyDescent="0.7">
      <c r="S351" s="17">
        <f t="shared" si="90"/>
        <v>43808</v>
      </c>
      <c r="T351" s="25">
        <f t="shared" si="84"/>
        <v>43808</v>
      </c>
      <c r="U351" s="24" t="str">
        <f t="shared" si="85"/>
        <v>22</v>
      </c>
      <c r="V351" s="23">
        <f>IF(S351="","",IF(COUNTIF(祝日計算!$D$6:$H$12,祝日計算!U351)&gt;0,1,0))</f>
        <v>0</v>
      </c>
      <c r="AI351" s="17" t="str">
        <f t="shared" si="91"/>
        <v/>
      </c>
      <c r="AJ351" s="18"/>
      <c r="AL351" s="17" t="str">
        <f>IF(COUNTIF($AL$2:AL350,AI351)&gt;0,"",IF(AI351="","",AI351))</f>
        <v/>
      </c>
      <c r="AM351" s="16"/>
      <c r="AR351" s="27">
        <f t="shared" si="89"/>
        <v>43815</v>
      </c>
      <c r="AS351" s="27" t="str">
        <f t="shared" si="86"/>
        <v>月</v>
      </c>
      <c r="AT351" s="26" t="str">
        <f t="shared" si="87"/>
        <v/>
      </c>
      <c r="AU351" s="26">
        <f t="shared" si="88"/>
        <v>0</v>
      </c>
      <c r="AV351" s="26">
        <f>COUNTIF($AU$2:AU351,0)</f>
        <v>209</v>
      </c>
    </row>
    <row r="352" spans="19:48" ht="18" customHeight="1" x14ac:dyDescent="0.7">
      <c r="S352" s="17">
        <f t="shared" si="90"/>
        <v>43809</v>
      </c>
      <c r="T352" s="25">
        <f t="shared" si="84"/>
        <v>43809</v>
      </c>
      <c r="U352" s="24" t="str">
        <f t="shared" si="85"/>
        <v>23</v>
      </c>
      <c r="V352" s="23">
        <f>IF(S352="","",IF(COUNTIF(祝日計算!$D$6:$H$12,祝日計算!U352)&gt;0,1,0))</f>
        <v>1</v>
      </c>
      <c r="AI352" s="17" t="str">
        <f t="shared" si="91"/>
        <v/>
      </c>
      <c r="AJ352" s="18"/>
      <c r="AL352" s="17" t="str">
        <f>IF(COUNTIF($AL$2:AL351,AI352)&gt;0,"",IF(AI352="","",AI352))</f>
        <v/>
      </c>
      <c r="AM352" s="16"/>
      <c r="AR352" s="27">
        <f t="shared" si="89"/>
        <v>43816</v>
      </c>
      <c r="AS352" s="27" t="str">
        <f t="shared" si="86"/>
        <v>火</v>
      </c>
      <c r="AT352" s="26" t="str">
        <f t="shared" si="87"/>
        <v/>
      </c>
      <c r="AU352" s="26">
        <f t="shared" si="88"/>
        <v>0</v>
      </c>
      <c r="AV352" s="26">
        <f>COUNTIF($AU$2:AU352,0)</f>
        <v>210</v>
      </c>
    </row>
    <row r="353" spans="19:48" ht="18" customHeight="1" x14ac:dyDescent="0.7">
      <c r="S353" s="17">
        <f t="shared" si="90"/>
        <v>43810</v>
      </c>
      <c r="T353" s="25">
        <f t="shared" si="84"/>
        <v>43810</v>
      </c>
      <c r="U353" s="24" t="str">
        <f t="shared" si="85"/>
        <v>24</v>
      </c>
      <c r="V353" s="23">
        <f>IF(S353="","",IF(COUNTIF(祝日計算!$D$6:$H$12,祝日計算!U353)&gt;0,1,0))</f>
        <v>0</v>
      </c>
      <c r="AI353" s="17">
        <f t="shared" si="91"/>
        <v>43533</v>
      </c>
      <c r="AJ353" s="18"/>
      <c r="AL353" s="17">
        <f>IF(COUNTIF($AL$2:AL352,AI353)&gt;0,"",IF(AI353="","",AI353))</f>
        <v>43533</v>
      </c>
      <c r="AM353" s="16"/>
      <c r="AR353" s="27">
        <f t="shared" si="89"/>
        <v>43817</v>
      </c>
      <c r="AS353" s="27" t="str">
        <f t="shared" si="86"/>
        <v>水</v>
      </c>
      <c r="AT353" s="26" t="str">
        <f t="shared" si="87"/>
        <v/>
      </c>
      <c r="AU353" s="26">
        <f t="shared" si="88"/>
        <v>0</v>
      </c>
      <c r="AV353" s="26">
        <f>COUNTIF($AU$2:AU353,0)</f>
        <v>211</v>
      </c>
    </row>
    <row r="354" spans="19:48" ht="18" customHeight="1" x14ac:dyDescent="0.7">
      <c r="S354" s="17">
        <f t="shared" si="90"/>
        <v>43811</v>
      </c>
      <c r="T354" s="25">
        <f t="shared" si="84"/>
        <v>43811</v>
      </c>
      <c r="U354" s="24" t="str">
        <f t="shared" si="85"/>
        <v>25</v>
      </c>
      <c r="V354" s="23">
        <f>IF(S354="","",IF(COUNTIF(祝日計算!$D$6:$H$12,祝日計算!U354)&gt;0,1,0))</f>
        <v>0</v>
      </c>
      <c r="AI354" s="17">
        <f t="shared" si="91"/>
        <v>43534</v>
      </c>
      <c r="AJ354" s="18"/>
      <c r="AL354" s="17">
        <f>IF(COUNTIF($AL$2:AL353,AI354)&gt;0,"",IF(AI354="","",AI354))</f>
        <v>43534</v>
      </c>
      <c r="AM354" s="16"/>
      <c r="AR354" s="27">
        <f t="shared" si="89"/>
        <v>43818</v>
      </c>
      <c r="AS354" s="27" t="str">
        <f t="shared" si="86"/>
        <v>木</v>
      </c>
      <c r="AT354" s="26" t="str">
        <f t="shared" si="87"/>
        <v/>
      </c>
      <c r="AU354" s="26">
        <f t="shared" si="88"/>
        <v>0</v>
      </c>
      <c r="AV354" s="26">
        <f>COUNTIF($AU$2:AU354,0)</f>
        <v>212</v>
      </c>
    </row>
    <row r="355" spans="19:48" ht="18" customHeight="1" x14ac:dyDescent="0.7">
      <c r="S355" s="17">
        <f t="shared" si="90"/>
        <v>43812</v>
      </c>
      <c r="T355" s="25">
        <f t="shared" si="84"/>
        <v>43812</v>
      </c>
      <c r="U355" s="24" t="str">
        <f t="shared" si="85"/>
        <v>26</v>
      </c>
      <c r="V355" s="23">
        <f>IF(S355="","",IF(COUNTIF(祝日計算!$D$6:$H$12,祝日計算!U355)&gt;0,1,0))</f>
        <v>0</v>
      </c>
      <c r="AI355" s="17" t="str">
        <f t="shared" si="91"/>
        <v/>
      </c>
      <c r="AJ355" s="18"/>
      <c r="AL355" s="17" t="str">
        <f>IF(COUNTIF($AL$2:AL354,AI355)&gt;0,"",IF(AI355="","",AI355))</f>
        <v/>
      </c>
      <c r="AM355" s="16"/>
      <c r="AR355" s="27">
        <f t="shared" si="89"/>
        <v>43819</v>
      </c>
      <c r="AS355" s="27" t="str">
        <f t="shared" si="86"/>
        <v>金</v>
      </c>
      <c r="AT355" s="26" t="str">
        <f t="shared" si="87"/>
        <v/>
      </c>
      <c r="AU355" s="26">
        <f t="shared" si="88"/>
        <v>0</v>
      </c>
      <c r="AV355" s="26">
        <f>COUNTIF($AU$2:AU355,0)</f>
        <v>213</v>
      </c>
    </row>
    <row r="356" spans="19:48" ht="18" customHeight="1" x14ac:dyDescent="0.7">
      <c r="S356" s="17">
        <f t="shared" si="90"/>
        <v>43813</v>
      </c>
      <c r="T356" s="25">
        <f t="shared" si="84"/>
        <v>43813</v>
      </c>
      <c r="U356" s="24" t="str">
        <f t="shared" si="85"/>
        <v>27</v>
      </c>
      <c r="V356" s="23">
        <f>IF(S356="","",IF(COUNTIF(祝日計算!$D$6:$H$12,祝日計算!U356)&gt;0,1,0))</f>
        <v>1</v>
      </c>
      <c r="AI356" s="17">
        <f t="shared" si="91"/>
        <v>43536</v>
      </c>
      <c r="AJ356" s="18"/>
      <c r="AL356" s="17">
        <f>IF(COUNTIF($AL$2:AL355,AI356)&gt;0,"",IF(AI356="","",AI356))</f>
        <v>43536</v>
      </c>
      <c r="AM356" s="16"/>
      <c r="AR356" s="27">
        <f t="shared" si="89"/>
        <v>43820</v>
      </c>
      <c r="AS356" s="27" t="str">
        <f t="shared" si="86"/>
        <v>土</v>
      </c>
      <c r="AT356" s="26" t="str">
        <f t="shared" si="87"/>
        <v/>
      </c>
      <c r="AU356" s="26">
        <f t="shared" si="88"/>
        <v>1</v>
      </c>
      <c r="AV356" s="26">
        <f>COUNTIF($AU$2:AU356,0)</f>
        <v>213</v>
      </c>
    </row>
    <row r="357" spans="19:48" ht="18" customHeight="1" x14ac:dyDescent="0.7">
      <c r="S357" s="17">
        <f t="shared" si="90"/>
        <v>43814</v>
      </c>
      <c r="T357" s="25">
        <f t="shared" si="84"/>
        <v>43814</v>
      </c>
      <c r="U357" s="24" t="str">
        <f t="shared" si="85"/>
        <v>31</v>
      </c>
      <c r="V357" s="23">
        <f>IF(S357="","",IF(COUNTIF(祝日計算!$D$6:$H$12,祝日計算!U357)&gt;0,1,0))</f>
        <v>1</v>
      </c>
      <c r="AI357" s="17" t="str">
        <f t="shared" si="91"/>
        <v/>
      </c>
      <c r="AJ357" s="18"/>
      <c r="AL357" s="17" t="str">
        <f>IF(COUNTIF($AL$2:AL356,AI357)&gt;0,"",IF(AI357="","",AI357))</f>
        <v/>
      </c>
      <c r="AM357" s="16"/>
      <c r="AR357" s="27">
        <f t="shared" si="89"/>
        <v>43821</v>
      </c>
      <c r="AS357" s="27" t="str">
        <f t="shared" si="86"/>
        <v>日</v>
      </c>
      <c r="AT357" s="26" t="str">
        <f t="shared" si="87"/>
        <v/>
      </c>
      <c r="AU357" s="26">
        <f t="shared" si="88"/>
        <v>1</v>
      </c>
      <c r="AV357" s="26">
        <f>COUNTIF($AU$2:AU357,0)</f>
        <v>213</v>
      </c>
    </row>
    <row r="358" spans="19:48" ht="18" customHeight="1" x14ac:dyDescent="0.7">
      <c r="S358" s="17">
        <f t="shared" si="90"/>
        <v>43815</v>
      </c>
      <c r="T358" s="25">
        <f t="shared" si="84"/>
        <v>43815</v>
      </c>
      <c r="U358" s="24" t="str">
        <f t="shared" si="85"/>
        <v>32</v>
      </c>
      <c r="V358" s="23">
        <f>IF(S358="","",IF(COUNTIF(祝日計算!$D$6:$H$12,祝日計算!U358)&gt;0,1,0))</f>
        <v>0</v>
      </c>
      <c r="AI358" s="17" t="str">
        <f t="shared" si="91"/>
        <v/>
      </c>
      <c r="AJ358" s="18"/>
      <c r="AL358" s="17" t="str">
        <f>IF(COUNTIF($AL$2:AL357,AI358)&gt;0,"",IF(AI358="","",AI358))</f>
        <v/>
      </c>
      <c r="AM358" s="16"/>
      <c r="AR358" s="27">
        <f t="shared" si="89"/>
        <v>43822</v>
      </c>
      <c r="AS358" s="27" t="str">
        <f t="shared" si="86"/>
        <v>月</v>
      </c>
      <c r="AT358" s="26" t="str">
        <f t="shared" si="87"/>
        <v/>
      </c>
      <c r="AU358" s="26">
        <f t="shared" si="88"/>
        <v>0</v>
      </c>
      <c r="AV358" s="26">
        <f>COUNTIF($AU$2:AU358,0)</f>
        <v>214</v>
      </c>
    </row>
    <row r="359" spans="19:48" ht="18" customHeight="1" x14ac:dyDescent="0.7">
      <c r="S359" s="17">
        <f t="shared" si="90"/>
        <v>43816</v>
      </c>
      <c r="T359" s="25">
        <f t="shared" si="84"/>
        <v>43816</v>
      </c>
      <c r="U359" s="24" t="str">
        <f t="shared" si="85"/>
        <v>33</v>
      </c>
      <c r="V359" s="23">
        <f>IF(S359="","",IF(COUNTIF(祝日計算!$D$6:$H$12,祝日計算!U359)&gt;0,1,0))</f>
        <v>0</v>
      </c>
      <c r="AI359" s="17" t="str">
        <f t="shared" si="91"/>
        <v/>
      </c>
      <c r="AJ359" s="18"/>
      <c r="AL359" s="17" t="str">
        <f>IF(COUNTIF($AL$2:AL358,AI359)&gt;0,"",IF(AI359="","",AI359))</f>
        <v/>
      </c>
      <c r="AM359" s="16"/>
      <c r="AR359" s="27">
        <f t="shared" si="89"/>
        <v>43823</v>
      </c>
      <c r="AS359" s="27" t="str">
        <f t="shared" si="86"/>
        <v>火</v>
      </c>
      <c r="AT359" s="26" t="str">
        <f t="shared" si="87"/>
        <v/>
      </c>
      <c r="AU359" s="26">
        <f t="shared" si="88"/>
        <v>1</v>
      </c>
      <c r="AV359" s="26">
        <f>COUNTIF($AU$2:AU359,0)</f>
        <v>214</v>
      </c>
    </row>
    <row r="360" spans="19:48" ht="18" customHeight="1" x14ac:dyDescent="0.7">
      <c r="S360" s="17">
        <f t="shared" si="90"/>
        <v>43817</v>
      </c>
      <c r="T360" s="25">
        <f t="shared" si="84"/>
        <v>43817</v>
      </c>
      <c r="U360" s="24" t="str">
        <f t="shared" si="85"/>
        <v>34</v>
      </c>
      <c r="V360" s="23">
        <f>IF(S360="","",IF(COUNTIF(祝日計算!$D$6:$H$12,祝日計算!U360)&gt;0,1,0))</f>
        <v>0</v>
      </c>
      <c r="AI360" s="17">
        <f t="shared" si="91"/>
        <v>43540</v>
      </c>
      <c r="AJ360" s="18"/>
      <c r="AL360" s="17">
        <f>IF(COUNTIF($AL$2:AL359,AI360)&gt;0,"",IF(AI360="","",AI360))</f>
        <v>43540</v>
      </c>
      <c r="AM360" s="16"/>
      <c r="AR360" s="27">
        <f t="shared" si="89"/>
        <v>43824</v>
      </c>
      <c r="AS360" s="27" t="str">
        <f t="shared" si="86"/>
        <v>水</v>
      </c>
      <c r="AT360" s="26" t="str">
        <f t="shared" si="87"/>
        <v/>
      </c>
      <c r="AU360" s="26">
        <f t="shared" si="88"/>
        <v>0</v>
      </c>
      <c r="AV360" s="26">
        <f>COUNTIF($AU$2:AU360,0)</f>
        <v>215</v>
      </c>
    </row>
    <row r="361" spans="19:48" ht="18" customHeight="1" x14ac:dyDescent="0.7">
      <c r="S361" s="17">
        <f t="shared" si="90"/>
        <v>43818</v>
      </c>
      <c r="T361" s="25">
        <f t="shared" si="84"/>
        <v>43818</v>
      </c>
      <c r="U361" s="24" t="str">
        <f t="shared" si="85"/>
        <v>35</v>
      </c>
      <c r="V361" s="23">
        <f>IF(S361="","",IF(COUNTIF(祝日計算!$D$6:$H$12,祝日計算!U361)&gt;0,1,0))</f>
        <v>0</v>
      </c>
      <c r="AI361" s="17">
        <f t="shared" si="91"/>
        <v>43541</v>
      </c>
      <c r="AJ361" s="18"/>
      <c r="AL361" s="17">
        <f>IF(COUNTIF($AL$2:AL360,AI361)&gt;0,"",IF(AI361="","",AI361))</f>
        <v>43541</v>
      </c>
      <c r="AM361" s="16"/>
      <c r="AR361" s="27">
        <f t="shared" si="89"/>
        <v>43825</v>
      </c>
      <c r="AS361" s="27" t="str">
        <f t="shared" si="86"/>
        <v>木</v>
      </c>
      <c r="AT361" s="26" t="str">
        <f t="shared" si="87"/>
        <v/>
      </c>
      <c r="AU361" s="26">
        <f t="shared" si="88"/>
        <v>0</v>
      </c>
      <c r="AV361" s="26">
        <f>COUNTIF($AU$2:AU361,0)</f>
        <v>216</v>
      </c>
    </row>
    <row r="362" spans="19:48" ht="18" customHeight="1" x14ac:dyDescent="0.7">
      <c r="S362" s="17">
        <f t="shared" si="90"/>
        <v>43819</v>
      </c>
      <c r="T362" s="25">
        <f t="shared" si="84"/>
        <v>43819</v>
      </c>
      <c r="U362" s="24" t="str">
        <f t="shared" si="85"/>
        <v>36</v>
      </c>
      <c r="V362" s="23">
        <f>IF(S362="","",IF(COUNTIF(祝日計算!$D$6:$H$12,祝日計算!U362)&gt;0,1,0))</f>
        <v>0</v>
      </c>
      <c r="AI362" s="17" t="str">
        <f t="shared" si="91"/>
        <v/>
      </c>
      <c r="AJ362" s="18"/>
      <c r="AL362" s="17" t="str">
        <f>IF(COUNTIF($AL$2:AL361,AI362)&gt;0,"",IF(AI362="","",AI362))</f>
        <v/>
      </c>
      <c r="AM362" s="16"/>
      <c r="AR362" s="27">
        <f t="shared" si="89"/>
        <v>43826</v>
      </c>
      <c r="AS362" s="27" t="str">
        <f t="shared" si="86"/>
        <v>金</v>
      </c>
      <c r="AT362" s="26" t="str">
        <f t="shared" si="87"/>
        <v/>
      </c>
      <c r="AU362" s="26">
        <f t="shared" si="88"/>
        <v>0</v>
      </c>
      <c r="AV362" s="26">
        <f>COUNTIF($AU$2:AU362,0)</f>
        <v>217</v>
      </c>
    </row>
    <row r="363" spans="19:48" ht="18" customHeight="1" x14ac:dyDescent="0.7">
      <c r="S363" s="17">
        <f t="shared" si="90"/>
        <v>43820</v>
      </c>
      <c r="T363" s="25">
        <f t="shared" si="84"/>
        <v>43820</v>
      </c>
      <c r="U363" s="24" t="str">
        <f t="shared" si="85"/>
        <v>37</v>
      </c>
      <c r="V363" s="23">
        <f>IF(S363="","",IF(COUNTIF(祝日計算!$D$6:$H$12,祝日計算!U363)&gt;0,1,0))</f>
        <v>1</v>
      </c>
      <c r="AI363" s="17" t="str">
        <f t="shared" si="91"/>
        <v/>
      </c>
      <c r="AJ363" s="18"/>
      <c r="AL363" s="17" t="str">
        <f>IF(COUNTIF($AL$2:AL362,AI363)&gt;0,"",IF(AI363="","",AI363))</f>
        <v/>
      </c>
      <c r="AM363" s="16"/>
      <c r="AR363" s="27">
        <f t="shared" si="89"/>
        <v>43827</v>
      </c>
      <c r="AS363" s="27" t="str">
        <f t="shared" si="86"/>
        <v>土</v>
      </c>
      <c r="AT363" s="26" t="str">
        <f t="shared" si="87"/>
        <v/>
      </c>
      <c r="AU363" s="26">
        <f t="shared" si="88"/>
        <v>1</v>
      </c>
      <c r="AV363" s="26">
        <f>COUNTIF($AU$2:AU363,0)</f>
        <v>217</v>
      </c>
    </row>
    <row r="364" spans="19:48" ht="18" customHeight="1" x14ac:dyDescent="0.7">
      <c r="S364" s="17">
        <f t="shared" si="90"/>
        <v>43821</v>
      </c>
      <c r="T364" s="25">
        <f t="shared" si="84"/>
        <v>43821</v>
      </c>
      <c r="U364" s="24" t="str">
        <f t="shared" si="85"/>
        <v>41</v>
      </c>
      <c r="V364" s="23">
        <f>IF(S364="","",IF(COUNTIF(祝日計算!$D$6:$H$12,祝日計算!U364)&gt;0,1,0))</f>
        <v>1</v>
      </c>
      <c r="AI364" s="17" t="str">
        <f t="shared" si="91"/>
        <v/>
      </c>
      <c r="AJ364" s="18"/>
      <c r="AL364" s="17" t="str">
        <f>IF(COUNTIF($AL$2:AL363,AI364)&gt;0,"",IF(AI364="","",AI364))</f>
        <v/>
      </c>
      <c r="AM364" s="16"/>
      <c r="AR364" s="27">
        <f t="shared" si="89"/>
        <v>43828</v>
      </c>
      <c r="AS364" s="27" t="str">
        <f t="shared" si="86"/>
        <v>祝</v>
      </c>
      <c r="AT364" s="26" t="str">
        <f t="shared" si="87"/>
        <v>年末休</v>
      </c>
      <c r="AU364" s="26">
        <f t="shared" si="88"/>
        <v>1</v>
      </c>
      <c r="AV364" s="26">
        <f>COUNTIF($AU$2:AU364,0)</f>
        <v>217</v>
      </c>
    </row>
    <row r="365" spans="19:48" ht="18" customHeight="1" x14ac:dyDescent="0.7">
      <c r="S365" s="17">
        <f t="shared" si="90"/>
        <v>43822</v>
      </c>
      <c r="T365" s="25">
        <f t="shared" si="84"/>
        <v>43822</v>
      </c>
      <c r="U365" s="24" t="str">
        <f t="shared" si="85"/>
        <v>42</v>
      </c>
      <c r="V365" s="23">
        <f>IF(S365="","",IF(COUNTIF(祝日計算!$D$6:$H$12,祝日計算!U365)&gt;0,1,0))</f>
        <v>0</v>
      </c>
      <c r="AI365" s="17" t="str">
        <f t="shared" si="91"/>
        <v/>
      </c>
      <c r="AJ365" s="18"/>
      <c r="AL365" s="17" t="str">
        <f>IF(COUNTIF($AL$2:AL364,AI365)&gt;0,"",IF(AI365="","",AI365))</f>
        <v/>
      </c>
      <c r="AM365" s="16"/>
      <c r="AR365" s="27">
        <f t="shared" si="89"/>
        <v>43829</v>
      </c>
      <c r="AS365" s="27" t="str">
        <f t="shared" si="86"/>
        <v>祝</v>
      </c>
      <c r="AT365" s="26" t="str">
        <f t="shared" si="87"/>
        <v>年末休</v>
      </c>
      <c r="AU365" s="26">
        <f t="shared" si="88"/>
        <v>1</v>
      </c>
      <c r="AV365" s="26">
        <f>COUNTIF($AU$2:AU365,0)</f>
        <v>217</v>
      </c>
    </row>
    <row r="366" spans="19:48" ht="18" customHeight="1" x14ac:dyDescent="0.7">
      <c r="S366" s="17">
        <f t="shared" si="90"/>
        <v>43823</v>
      </c>
      <c r="T366" s="25">
        <f t="shared" si="84"/>
        <v>43823</v>
      </c>
      <c r="U366" s="24" t="str">
        <f t="shared" si="85"/>
        <v>43</v>
      </c>
      <c r="V366" s="23">
        <f>IF(S366="","",IF(COUNTIF(祝日計算!$D$6:$H$12,祝日計算!U366)&gt;0,1,0))</f>
        <v>1</v>
      </c>
      <c r="AI366" s="17" t="str">
        <f t="shared" si="91"/>
        <v/>
      </c>
      <c r="AJ366" s="18"/>
      <c r="AL366" s="17" t="str">
        <f>IF(COUNTIF($AL$2:AL365,AI366)&gt;0,"",IF(AI366="","",AI366))</f>
        <v/>
      </c>
      <c r="AM366" s="16"/>
      <c r="AR366" s="27">
        <f t="shared" si="89"/>
        <v>43830</v>
      </c>
      <c r="AS366" s="27" t="str">
        <f t="shared" si="86"/>
        <v>祝</v>
      </c>
      <c r="AT366" s="26" t="str">
        <f t="shared" si="87"/>
        <v>年末休</v>
      </c>
      <c r="AU366" s="26">
        <f t="shared" si="88"/>
        <v>1</v>
      </c>
      <c r="AV366" s="26">
        <f>COUNTIF($AU$2:AU366,0)</f>
        <v>217</v>
      </c>
    </row>
    <row r="367" spans="19:48" ht="18" customHeight="1" x14ac:dyDescent="0.7">
      <c r="S367" s="17">
        <f t="shared" si="90"/>
        <v>43824</v>
      </c>
      <c r="T367" s="25">
        <f t="shared" si="84"/>
        <v>43824</v>
      </c>
      <c r="U367" s="24" t="str">
        <f t="shared" si="85"/>
        <v>44</v>
      </c>
      <c r="V367" s="23">
        <f>IF(S367="","",IF(COUNTIF(祝日計算!$D$6:$H$12,祝日計算!U367)&gt;0,1,0))</f>
        <v>0</v>
      </c>
      <c r="AI367" s="17">
        <f t="shared" si="91"/>
        <v>43547</v>
      </c>
      <c r="AJ367" s="18"/>
      <c r="AL367" s="17">
        <f>IF(COUNTIF($AL$2:AL366,AI367)&gt;0,"",IF(AI367="","",AI367))</f>
        <v>43547</v>
      </c>
      <c r="AM367" s="16"/>
      <c r="AR367" s="27">
        <f t="shared" si="89"/>
        <v>43831</v>
      </c>
      <c r="AS367" s="27" t="str">
        <f t="shared" si="86"/>
        <v>祝</v>
      </c>
      <c r="AT367" s="26" t="str">
        <f t="shared" si="87"/>
        <v>元日</v>
      </c>
      <c r="AU367" s="26">
        <f t="shared" si="88"/>
        <v>1</v>
      </c>
      <c r="AV367" s="26">
        <f>COUNTIF($AU$2:AU367,0)</f>
        <v>217</v>
      </c>
    </row>
    <row r="368" spans="19:48" ht="18" customHeight="1" x14ac:dyDescent="0.7">
      <c r="S368" s="17">
        <f t="shared" si="90"/>
        <v>43825</v>
      </c>
      <c r="T368" s="25">
        <f t="shared" si="84"/>
        <v>43825</v>
      </c>
      <c r="U368" s="24" t="str">
        <f t="shared" si="85"/>
        <v>45</v>
      </c>
      <c r="V368" s="23">
        <f>IF(S368="","",IF(COUNTIF(祝日計算!$D$6:$H$12,祝日計算!U368)&gt;0,1,0))</f>
        <v>0</v>
      </c>
      <c r="AI368" s="17">
        <f t="shared" si="91"/>
        <v>43548</v>
      </c>
      <c r="AJ368" s="18"/>
      <c r="AL368" s="17">
        <f>IF(COUNTIF($AL$2:AL367,AI368)&gt;0,"",IF(AI368="","",AI368))</f>
        <v>43548</v>
      </c>
      <c r="AM368" s="16"/>
      <c r="AR368" s="27">
        <f t="shared" si="89"/>
        <v>43832</v>
      </c>
      <c r="AS368" s="27" t="str">
        <f t="shared" si="86"/>
        <v>祝</v>
      </c>
      <c r="AT368" s="26" t="str">
        <f t="shared" si="87"/>
        <v>年末休</v>
      </c>
      <c r="AU368" s="26">
        <f t="shared" si="88"/>
        <v>1</v>
      </c>
      <c r="AV368" s="26">
        <f>COUNTIF($AU$2:AU368,0)</f>
        <v>217</v>
      </c>
    </row>
    <row r="369" spans="19:48" ht="18" customHeight="1" x14ac:dyDescent="0.7">
      <c r="S369" s="17">
        <f t="shared" si="90"/>
        <v>43826</v>
      </c>
      <c r="T369" s="25">
        <f t="shared" si="84"/>
        <v>43826</v>
      </c>
      <c r="U369" s="24" t="str">
        <f t="shared" si="85"/>
        <v>46</v>
      </c>
      <c r="V369" s="23">
        <f>IF(S369="","",IF(COUNTIF(祝日計算!$D$6:$H$12,祝日計算!U369)&gt;0,1,0))</f>
        <v>0</v>
      </c>
      <c r="AI369" s="17" t="str">
        <f t="shared" si="91"/>
        <v/>
      </c>
      <c r="AJ369" s="18"/>
      <c r="AL369" s="17" t="str">
        <f>IF(COUNTIF($AL$2:AL368,AI369)&gt;0,"",IF(AI369="","",AI369))</f>
        <v/>
      </c>
      <c r="AM369" s="16"/>
      <c r="AR369" s="27">
        <f t="shared" si="89"/>
        <v>43833</v>
      </c>
      <c r="AS369" s="27" t="str">
        <f t="shared" si="86"/>
        <v>祝</v>
      </c>
      <c r="AT369" s="26" t="str">
        <f t="shared" si="87"/>
        <v>年末休</v>
      </c>
      <c r="AU369" s="26">
        <f t="shared" si="88"/>
        <v>1</v>
      </c>
      <c r="AV369" s="26">
        <f>COUNTIF($AU$2:AU369,0)</f>
        <v>217</v>
      </c>
    </row>
    <row r="370" spans="19:48" ht="18" customHeight="1" x14ac:dyDescent="0.7">
      <c r="S370" s="17">
        <f t="shared" si="90"/>
        <v>43827</v>
      </c>
      <c r="T370" s="25">
        <f t="shared" si="84"/>
        <v>43827</v>
      </c>
      <c r="U370" s="24" t="str">
        <f t="shared" si="85"/>
        <v>47</v>
      </c>
      <c r="V370" s="23">
        <f>IF(S370="","",IF(COUNTIF(祝日計算!$D$6:$H$12,祝日計算!U370)&gt;0,1,0))</f>
        <v>1</v>
      </c>
      <c r="AI370" s="17">
        <f t="shared" si="91"/>
        <v>43550</v>
      </c>
      <c r="AJ370" s="18"/>
      <c r="AL370" s="17">
        <f>IF(COUNTIF($AL$2:AL369,AI370)&gt;0,"",IF(AI370="","",AI370))</f>
        <v>43550</v>
      </c>
      <c r="AM370" s="16"/>
      <c r="AR370" s="27">
        <f t="shared" si="89"/>
        <v>43834</v>
      </c>
      <c r="AS370" s="27" t="str">
        <f t="shared" si="86"/>
        <v>土</v>
      </c>
      <c r="AT370" s="26" t="str">
        <f t="shared" si="87"/>
        <v/>
      </c>
      <c r="AU370" s="26">
        <f t="shared" si="88"/>
        <v>1</v>
      </c>
      <c r="AV370" s="26">
        <f>COUNTIF($AU$2:AU370,0)</f>
        <v>217</v>
      </c>
    </row>
    <row r="371" spans="19:48" ht="18" customHeight="1" x14ac:dyDescent="0.7">
      <c r="S371" s="17">
        <f t="shared" si="90"/>
        <v>43828</v>
      </c>
      <c r="T371" s="25">
        <f t="shared" si="84"/>
        <v>43828</v>
      </c>
      <c r="U371" s="24" t="str">
        <f t="shared" si="85"/>
        <v>51</v>
      </c>
      <c r="V371" s="23">
        <f>IF(S371="","",IF(COUNTIF(祝日計算!$D$6:$H$12,祝日計算!U371)&gt;0,1,0))</f>
        <v>1</v>
      </c>
      <c r="AI371" s="17" t="str">
        <f t="shared" si="91"/>
        <v/>
      </c>
      <c r="AJ371" s="18"/>
      <c r="AL371" s="17" t="str">
        <f>IF(COUNTIF($AL$2:AL370,AI371)&gt;0,"",IF(AI371="","",AI371))</f>
        <v/>
      </c>
      <c r="AM371" s="16"/>
      <c r="AR371" s="27">
        <f t="shared" si="89"/>
        <v>43835</v>
      </c>
      <c r="AS371" s="27" t="str">
        <f t="shared" si="86"/>
        <v>日</v>
      </c>
      <c r="AT371" s="26" t="str">
        <f t="shared" si="87"/>
        <v/>
      </c>
      <c r="AU371" s="26">
        <f t="shared" si="88"/>
        <v>1</v>
      </c>
      <c r="AV371" s="26">
        <f>COUNTIF($AU$2:AU371,0)</f>
        <v>217</v>
      </c>
    </row>
    <row r="372" spans="19:48" ht="18" customHeight="1" x14ac:dyDescent="0.7">
      <c r="S372" s="17">
        <f t="shared" si="90"/>
        <v>43829</v>
      </c>
      <c r="T372" s="25">
        <f t="shared" si="84"/>
        <v>43829</v>
      </c>
      <c r="U372" s="24" t="str">
        <f t="shared" si="85"/>
        <v>52</v>
      </c>
      <c r="V372" s="23">
        <f>IF(S372="","",IF(COUNTIF(祝日計算!$D$6:$H$12,祝日計算!U372)&gt;0,1,0))</f>
        <v>0</v>
      </c>
      <c r="AI372" s="17" t="str">
        <f t="shared" si="91"/>
        <v/>
      </c>
      <c r="AJ372" s="18"/>
      <c r="AL372" s="17" t="str">
        <f>IF(COUNTIF($AL$2:AL371,AI372)&gt;0,"",IF(AI372="","",AI372))</f>
        <v/>
      </c>
      <c r="AM372" s="16"/>
      <c r="AR372" s="27">
        <f t="shared" si="89"/>
        <v>43836</v>
      </c>
      <c r="AS372" s="27" t="str">
        <f t="shared" si="86"/>
        <v>月</v>
      </c>
      <c r="AT372" s="26" t="str">
        <f t="shared" si="87"/>
        <v/>
      </c>
      <c r="AU372" s="26">
        <f t="shared" si="88"/>
        <v>0</v>
      </c>
      <c r="AV372" s="26">
        <f>COUNTIF($AU$2:AU372,0)</f>
        <v>218</v>
      </c>
    </row>
    <row r="373" spans="19:48" ht="18" customHeight="1" thickBot="1" x14ac:dyDescent="0.75">
      <c r="S373" s="14">
        <f t="shared" si="90"/>
        <v>43830</v>
      </c>
      <c r="T373" s="22">
        <f t="shared" si="84"/>
        <v>43830</v>
      </c>
      <c r="U373" s="21" t="str">
        <f t="shared" si="85"/>
        <v>53</v>
      </c>
      <c r="V373" s="20">
        <f>IF(S373="","",IF(COUNTIF(祝日計算!$D$6:$H$12,祝日計算!U373)&gt;0,1,0))</f>
        <v>0</v>
      </c>
      <c r="AI373" s="17" t="str">
        <f t="shared" si="91"/>
        <v/>
      </c>
      <c r="AJ373" s="18"/>
      <c r="AL373" s="17" t="str">
        <f>IF(COUNTIF($AL$2:AL372,AI373)&gt;0,"",IF(AI373="","",AI373))</f>
        <v/>
      </c>
      <c r="AM373" s="16"/>
      <c r="AR373" s="27">
        <f t="shared" si="89"/>
        <v>43837</v>
      </c>
      <c r="AS373" s="27" t="str">
        <f t="shared" si="86"/>
        <v>火</v>
      </c>
      <c r="AT373" s="26" t="str">
        <f t="shared" si="87"/>
        <v/>
      </c>
      <c r="AU373" s="26">
        <f t="shared" si="88"/>
        <v>0</v>
      </c>
      <c r="AV373" s="26">
        <f>COUNTIF($AU$2:AU373,0)</f>
        <v>219</v>
      </c>
    </row>
    <row r="374" spans="19:48" ht="18" customHeight="1" x14ac:dyDescent="0.7">
      <c r="S374" s="35">
        <f>DATE(設定!$G$2,1,1)</f>
        <v>43831</v>
      </c>
      <c r="T374" s="34">
        <f t="shared" si="84"/>
        <v>43831</v>
      </c>
      <c r="U374" s="33" t="str">
        <f t="shared" si="85"/>
        <v>14</v>
      </c>
      <c r="V374" s="32">
        <f>IF(S374="","",IF(COUNTIF(祝日計算!$D$6:$H$12,祝日計算!U374)&gt;0,1,0))</f>
        <v>0</v>
      </c>
      <c r="AI374" s="17">
        <f t="shared" si="91"/>
        <v>43554</v>
      </c>
      <c r="AJ374" s="18"/>
      <c r="AL374" s="17">
        <f>IF(COUNTIF($AL$2:AL373,AI374)&gt;0,"",IF(AI374="","",AI374))</f>
        <v>43554</v>
      </c>
      <c r="AM374" s="16"/>
      <c r="AR374" s="27">
        <f t="shared" si="89"/>
        <v>43838</v>
      </c>
      <c r="AS374" s="27" t="str">
        <f t="shared" si="86"/>
        <v>水</v>
      </c>
      <c r="AT374" s="26" t="str">
        <f t="shared" si="87"/>
        <v/>
      </c>
      <c r="AU374" s="26">
        <f t="shared" si="88"/>
        <v>0</v>
      </c>
      <c r="AV374" s="26">
        <f>COUNTIF($AU$2:AU374,0)</f>
        <v>220</v>
      </c>
    </row>
    <row r="375" spans="19:48" ht="18" customHeight="1" x14ac:dyDescent="0.7">
      <c r="S375" s="17">
        <f t="shared" ref="S375:S404" si="92">IF(S374="","",IF(MONTH(S374)&lt;&gt;MONTH(S374+1),"",S374+1))</f>
        <v>43832</v>
      </c>
      <c r="T375" s="25">
        <f t="shared" si="84"/>
        <v>43832</v>
      </c>
      <c r="U375" s="24" t="str">
        <f t="shared" si="85"/>
        <v>15</v>
      </c>
      <c r="V375" s="23">
        <f>IF(S375="","",IF(COUNTIF(祝日計算!$D$6:$H$12,祝日計算!U375)&gt;0,1,0))</f>
        <v>0</v>
      </c>
      <c r="AI375" s="17">
        <f t="shared" si="91"/>
        <v>43555</v>
      </c>
      <c r="AJ375" s="18"/>
      <c r="AL375" s="17">
        <f>IF(COUNTIF($AL$2:AL374,AI375)&gt;0,"",IF(AI375="","",AI375))</f>
        <v>43555</v>
      </c>
      <c r="AM375" s="16"/>
      <c r="AR375" s="27">
        <f t="shared" si="89"/>
        <v>43839</v>
      </c>
      <c r="AS375" s="27" t="str">
        <f t="shared" si="86"/>
        <v>木</v>
      </c>
      <c r="AT375" s="26" t="str">
        <f t="shared" si="87"/>
        <v/>
      </c>
      <c r="AU375" s="26">
        <f t="shared" si="88"/>
        <v>0</v>
      </c>
      <c r="AV375" s="26">
        <f>COUNTIF($AU$2:AU375,0)</f>
        <v>221</v>
      </c>
    </row>
    <row r="376" spans="19:48" ht="18" customHeight="1" x14ac:dyDescent="0.7">
      <c r="S376" s="17">
        <f t="shared" si="92"/>
        <v>43833</v>
      </c>
      <c r="T376" s="25">
        <f t="shared" si="84"/>
        <v>43833</v>
      </c>
      <c r="U376" s="24" t="str">
        <f t="shared" si="85"/>
        <v>16</v>
      </c>
      <c r="V376" s="23">
        <f>IF(S376="","",IF(COUNTIF(祝日計算!$D$6:$H$12,祝日計算!U376)&gt;0,1,0))</f>
        <v>0</v>
      </c>
      <c r="AI376" s="17" t="str">
        <f t="shared" si="91"/>
        <v/>
      </c>
      <c r="AJ376" s="18"/>
      <c r="AL376" s="17" t="str">
        <f>IF(COUNTIF($AL$2:AL375,AI376)&gt;0,"",IF(AI376="","",AI376))</f>
        <v/>
      </c>
      <c r="AM376" s="16"/>
      <c r="AR376" s="27">
        <f t="shared" si="89"/>
        <v>43840</v>
      </c>
      <c r="AS376" s="27" t="str">
        <f t="shared" si="86"/>
        <v>金</v>
      </c>
      <c r="AT376" s="26" t="str">
        <f t="shared" si="87"/>
        <v/>
      </c>
      <c r="AU376" s="26">
        <f t="shared" si="88"/>
        <v>0</v>
      </c>
      <c r="AV376" s="26">
        <f>COUNTIF($AU$2:AU376,0)</f>
        <v>222</v>
      </c>
    </row>
    <row r="377" spans="19:48" ht="18" customHeight="1" x14ac:dyDescent="0.7">
      <c r="S377" s="17">
        <f t="shared" si="92"/>
        <v>43834</v>
      </c>
      <c r="T377" s="25">
        <f t="shared" si="84"/>
        <v>43834</v>
      </c>
      <c r="U377" s="24" t="str">
        <f t="shared" si="85"/>
        <v>17</v>
      </c>
      <c r="V377" s="23">
        <f>IF(S377="","",IF(COUNTIF(祝日計算!$D$6:$H$12,祝日計算!U377)&gt;0,1,0))</f>
        <v>1</v>
      </c>
      <c r="AI377" s="17" t="str">
        <f t="shared" si="91"/>
        <v/>
      </c>
      <c r="AJ377" s="18"/>
      <c r="AL377" s="17" t="str">
        <f>IF(COUNTIF($AL$2:AL376,AI377)&gt;0,"",IF(AI377="","",AI377))</f>
        <v/>
      </c>
      <c r="AM377" s="16"/>
      <c r="AR377" s="27">
        <f t="shared" si="89"/>
        <v>43841</v>
      </c>
      <c r="AS377" s="27" t="str">
        <f t="shared" si="86"/>
        <v>土</v>
      </c>
      <c r="AT377" s="26" t="str">
        <f t="shared" si="87"/>
        <v/>
      </c>
      <c r="AU377" s="26">
        <f t="shared" si="88"/>
        <v>1</v>
      </c>
      <c r="AV377" s="26">
        <f>COUNTIF($AU$2:AU377,0)</f>
        <v>222</v>
      </c>
    </row>
    <row r="378" spans="19:48" ht="18" customHeight="1" x14ac:dyDescent="0.7">
      <c r="S378" s="17">
        <f t="shared" si="92"/>
        <v>43835</v>
      </c>
      <c r="T378" s="25">
        <f t="shared" si="84"/>
        <v>43835</v>
      </c>
      <c r="U378" s="24" t="str">
        <f t="shared" si="85"/>
        <v>11</v>
      </c>
      <c r="V378" s="23">
        <f>IF(S378="","",IF(COUNTIF(祝日計算!$D$6:$H$12,祝日計算!U378)&gt;0,1,0))</f>
        <v>1</v>
      </c>
      <c r="AI378" s="17" t="str">
        <f t="shared" si="91"/>
        <v/>
      </c>
      <c r="AJ378" s="18"/>
      <c r="AL378" s="17" t="str">
        <f>IF(COUNTIF($AL$2:AL377,AI378)&gt;0,"",IF(AI378="","",AI378))</f>
        <v/>
      </c>
      <c r="AM378" s="16"/>
      <c r="AR378" s="27">
        <f t="shared" si="89"/>
        <v>43842</v>
      </c>
      <c r="AS378" s="27" t="str">
        <f t="shared" si="86"/>
        <v>日</v>
      </c>
      <c r="AT378" s="26" t="str">
        <f t="shared" si="87"/>
        <v/>
      </c>
      <c r="AU378" s="26">
        <f t="shared" si="88"/>
        <v>1</v>
      </c>
      <c r="AV378" s="26">
        <f>COUNTIF($AU$2:AU378,0)</f>
        <v>222</v>
      </c>
    </row>
    <row r="379" spans="19:48" ht="18" customHeight="1" x14ac:dyDescent="0.7">
      <c r="S379" s="17">
        <f t="shared" si="92"/>
        <v>43836</v>
      </c>
      <c r="T379" s="25">
        <f t="shared" si="84"/>
        <v>43836</v>
      </c>
      <c r="U379" s="24" t="str">
        <f t="shared" si="85"/>
        <v>12</v>
      </c>
      <c r="V379" s="23">
        <f>IF(S379="","",IF(COUNTIF(祝日計算!$D$6:$H$12,祝日計算!U379)&gt;0,1,0))</f>
        <v>0</v>
      </c>
      <c r="AI379" s="17" t="str">
        <f t="shared" si="91"/>
        <v/>
      </c>
      <c r="AJ379" s="18"/>
      <c r="AL379" s="17" t="str">
        <f>IF(COUNTIF($AL$2:AL378,AI379)&gt;0,"",IF(AI379="","",AI379))</f>
        <v/>
      </c>
      <c r="AM379" s="16"/>
      <c r="AR379" s="27">
        <f t="shared" si="89"/>
        <v>43843</v>
      </c>
      <c r="AS379" s="27" t="str">
        <f t="shared" si="86"/>
        <v>祝</v>
      </c>
      <c r="AT379" s="26" t="str">
        <f t="shared" si="87"/>
        <v>成人の日</v>
      </c>
      <c r="AU379" s="26">
        <f t="shared" si="88"/>
        <v>1</v>
      </c>
      <c r="AV379" s="26">
        <f>COUNTIF($AU$2:AU379,0)</f>
        <v>222</v>
      </c>
    </row>
    <row r="380" spans="19:48" ht="18" customHeight="1" x14ac:dyDescent="0.7">
      <c r="S380" s="17">
        <f t="shared" si="92"/>
        <v>43837</v>
      </c>
      <c r="T380" s="25">
        <f t="shared" si="84"/>
        <v>43837</v>
      </c>
      <c r="U380" s="24" t="str">
        <f t="shared" si="85"/>
        <v>13</v>
      </c>
      <c r="V380" s="23">
        <f>IF(S380="","",IF(COUNTIF(祝日計算!$D$6:$H$12,祝日計算!U380)&gt;0,1,0))</f>
        <v>0</v>
      </c>
      <c r="AI380" s="17" t="str">
        <f t="shared" si="91"/>
        <v/>
      </c>
      <c r="AJ380" s="18"/>
      <c r="AL380" s="17" t="str">
        <f>IF(COUNTIF($AL$2:AL379,AI380)&gt;0,"",IF(AI380="","",AI380))</f>
        <v/>
      </c>
      <c r="AM380" s="16"/>
      <c r="AR380" s="27">
        <f t="shared" si="89"/>
        <v>43844</v>
      </c>
      <c r="AS380" s="27" t="str">
        <f t="shared" si="86"/>
        <v>火</v>
      </c>
      <c r="AT380" s="26" t="str">
        <f t="shared" si="87"/>
        <v/>
      </c>
      <c r="AU380" s="26">
        <f t="shared" si="88"/>
        <v>1</v>
      </c>
      <c r="AV380" s="26">
        <f>COUNTIF($AU$2:AU380,0)</f>
        <v>222</v>
      </c>
    </row>
    <row r="381" spans="19:48" ht="18" customHeight="1" x14ac:dyDescent="0.7">
      <c r="S381" s="17">
        <f t="shared" si="92"/>
        <v>43838</v>
      </c>
      <c r="T381" s="25">
        <f t="shared" si="84"/>
        <v>43838</v>
      </c>
      <c r="U381" s="24" t="str">
        <f t="shared" si="85"/>
        <v>24</v>
      </c>
      <c r="V381" s="23">
        <f>IF(S381="","",IF(COUNTIF(祝日計算!$D$6:$H$12,祝日計算!U381)&gt;0,1,0))</f>
        <v>0</v>
      </c>
      <c r="AI381" s="17">
        <f t="shared" si="91"/>
        <v>43561</v>
      </c>
      <c r="AJ381" s="18"/>
      <c r="AL381" s="17">
        <f>IF(COUNTIF($AL$2:AL380,AI381)&gt;0,"",IF(AI381="","",AI381))</f>
        <v>43561</v>
      </c>
      <c r="AM381" s="16"/>
      <c r="AR381" s="27">
        <f t="shared" si="89"/>
        <v>43845</v>
      </c>
      <c r="AS381" s="27" t="str">
        <f t="shared" si="86"/>
        <v>水</v>
      </c>
      <c r="AT381" s="26" t="str">
        <f t="shared" si="87"/>
        <v/>
      </c>
      <c r="AU381" s="26">
        <f t="shared" si="88"/>
        <v>0</v>
      </c>
      <c r="AV381" s="26">
        <f>COUNTIF($AU$2:AU381,0)</f>
        <v>223</v>
      </c>
    </row>
    <row r="382" spans="19:48" ht="18" customHeight="1" x14ac:dyDescent="0.7">
      <c r="S382" s="17">
        <f t="shared" si="92"/>
        <v>43839</v>
      </c>
      <c r="T382" s="25">
        <f t="shared" si="84"/>
        <v>43839</v>
      </c>
      <c r="U382" s="24" t="str">
        <f t="shared" si="85"/>
        <v>25</v>
      </c>
      <c r="V382" s="23">
        <f>IF(S382="","",IF(COUNTIF(祝日計算!$D$6:$H$12,祝日計算!U382)&gt;0,1,0))</f>
        <v>0</v>
      </c>
      <c r="AI382" s="17">
        <f t="shared" si="91"/>
        <v>43562</v>
      </c>
      <c r="AJ382" s="18"/>
      <c r="AL382" s="17">
        <f>IF(COUNTIF($AL$2:AL381,AI382)&gt;0,"",IF(AI382="","",AI382))</f>
        <v>43562</v>
      </c>
      <c r="AM382" s="16"/>
      <c r="AR382" s="27">
        <f t="shared" si="89"/>
        <v>43846</v>
      </c>
      <c r="AS382" s="27" t="str">
        <f t="shared" si="86"/>
        <v>木</v>
      </c>
      <c r="AT382" s="26" t="str">
        <f t="shared" si="87"/>
        <v/>
      </c>
      <c r="AU382" s="26">
        <f t="shared" si="88"/>
        <v>0</v>
      </c>
      <c r="AV382" s="26">
        <f>COUNTIF($AU$2:AU382,0)</f>
        <v>224</v>
      </c>
    </row>
    <row r="383" spans="19:48" ht="18" customHeight="1" x14ac:dyDescent="0.7">
      <c r="S383" s="17">
        <f t="shared" si="92"/>
        <v>43840</v>
      </c>
      <c r="T383" s="25">
        <f t="shared" si="84"/>
        <v>43840</v>
      </c>
      <c r="U383" s="24" t="str">
        <f t="shared" si="85"/>
        <v>26</v>
      </c>
      <c r="V383" s="23">
        <f>IF(S383="","",IF(COUNTIF(祝日計算!$D$6:$H$12,祝日計算!U383)&gt;0,1,0))</f>
        <v>0</v>
      </c>
      <c r="AI383" s="17" t="str">
        <f t="shared" si="91"/>
        <v/>
      </c>
      <c r="AJ383" s="18"/>
      <c r="AL383" s="17" t="str">
        <f>IF(COUNTIF($AL$2:AL382,AI383)&gt;0,"",IF(AI383="","",AI383))</f>
        <v/>
      </c>
      <c r="AM383" s="16"/>
      <c r="AR383" s="27">
        <f t="shared" si="89"/>
        <v>43847</v>
      </c>
      <c r="AS383" s="27" t="str">
        <f t="shared" si="86"/>
        <v>金</v>
      </c>
      <c r="AT383" s="26" t="str">
        <f t="shared" si="87"/>
        <v/>
      </c>
      <c r="AU383" s="26">
        <f t="shared" si="88"/>
        <v>0</v>
      </c>
      <c r="AV383" s="26">
        <f>COUNTIF($AU$2:AU383,0)</f>
        <v>225</v>
      </c>
    </row>
    <row r="384" spans="19:48" ht="18" customHeight="1" x14ac:dyDescent="0.7">
      <c r="S384" s="17">
        <f t="shared" si="92"/>
        <v>43841</v>
      </c>
      <c r="T384" s="25">
        <f t="shared" si="84"/>
        <v>43841</v>
      </c>
      <c r="U384" s="24" t="str">
        <f t="shared" si="85"/>
        <v>27</v>
      </c>
      <c r="V384" s="23">
        <f>IF(S384="","",IF(COUNTIF(祝日計算!$D$6:$H$12,祝日計算!U384)&gt;0,1,0))</f>
        <v>1</v>
      </c>
      <c r="AI384" s="17">
        <f t="shared" si="91"/>
        <v>43564</v>
      </c>
      <c r="AJ384" s="18"/>
      <c r="AL384" s="17">
        <f>IF(COUNTIF($AL$2:AL383,AI384)&gt;0,"",IF(AI384="","",AI384))</f>
        <v>43564</v>
      </c>
      <c r="AM384" s="16"/>
      <c r="AR384" s="27">
        <f t="shared" si="89"/>
        <v>43848</v>
      </c>
      <c r="AS384" s="27" t="str">
        <f t="shared" si="86"/>
        <v>土</v>
      </c>
      <c r="AT384" s="26" t="str">
        <f t="shared" si="87"/>
        <v/>
      </c>
      <c r="AU384" s="26">
        <f t="shared" si="88"/>
        <v>1</v>
      </c>
      <c r="AV384" s="26">
        <f>COUNTIF($AU$2:AU384,0)</f>
        <v>225</v>
      </c>
    </row>
    <row r="385" spans="19:48" ht="18" customHeight="1" x14ac:dyDescent="0.7">
      <c r="S385" s="17">
        <f t="shared" si="92"/>
        <v>43842</v>
      </c>
      <c r="T385" s="25">
        <f t="shared" si="84"/>
        <v>43842</v>
      </c>
      <c r="U385" s="24" t="str">
        <f t="shared" si="85"/>
        <v>21</v>
      </c>
      <c r="V385" s="23">
        <f>IF(S385="","",IF(COUNTIF(祝日計算!$D$6:$H$12,祝日計算!U385)&gt;0,1,0))</f>
        <v>1</v>
      </c>
      <c r="AI385" s="17" t="str">
        <f t="shared" si="91"/>
        <v/>
      </c>
      <c r="AJ385" s="18"/>
      <c r="AL385" s="17" t="str">
        <f>IF(COUNTIF($AL$2:AL384,AI385)&gt;0,"",IF(AI385="","",AI385))</f>
        <v/>
      </c>
      <c r="AM385" s="16"/>
      <c r="AR385" s="27">
        <f t="shared" si="89"/>
        <v>43849</v>
      </c>
      <c r="AS385" s="27" t="str">
        <f t="shared" si="86"/>
        <v>日</v>
      </c>
      <c r="AT385" s="26" t="str">
        <f t="shared" si="87"/>
        <v/>
      </c>
      <c r="AU385" s="26">
        <f t="shared" si="88"/>
        <v>1</v>
      </c>
      <c r="AV385" s="26">
        <f>COUNTIF($AU$2:AU385,0)</f>
        <v>225</v>
      </c>
    </row>
    <row r="386" spans="19:48" ht="18" customHeight="1" x14ac:dyDescent="0.7">
      <c r="S386" s="17">
        <f t="shared" si="92"/>
        <v>43843</v>
      </c>
      <c r="T386" s="25">
        <f t="shared" ref="T386:T449" si="93">S386</f>
        <v>43843</v>
      </c>
      <c r="U386" s="24" t="str">
        <f t="shared" ref="U386:U449" si="94">IFERROR(INT((DAY(S386)-0.1)/7)+1&amp;WEEKDAY(S386),"")</f>
        <v>22</v>
      </c>
      <c r="V386" s="23">
        <f>IF(S386="","",IF(COUNTIF(祝日計算!$D$6:$H$12,祝日計算!U386)&gt;0,1,0))</f>
        <v>0</v>
      </c>
      <c r="AI386" s="17" t="str">
        <f t="shared" si="91"/>
        <v/>
      </c>
      <c r="AJ386" s="18"/>
      <c r="AL386" s="17" t="str">
        <f>IF(COUNTIF($AL$2:AL385,AI386)&gt;0,"",IF(AI386="","",AI386))</f>
        <v/>
      </c>
      <c r="AM386" s="16"/>
      <c r="AR386" s="27">
        <f t="shared" si="89"/>
        <v>43850</v>
      </c>
      <c r="AS386" s="27" t="str">
        <f t="shared" ref="AS386:AS449" si="95">IF(AT386&lt;&gt;"","祝",TEXT(AR386,"aaa"))</f>
        <v>月</v>
      </c>
      <c r="AT386" s="26" t="str">
        <f t="shared" ref="AT386:AT449" si="96">IFERROR(VLOOKUP(AR386,$AL$2:$AM$1398,2,FALSE),"")&amp;""</f>
        <v/>
      </c>
      <c r="AU386" s="26">
        <f t="shared" ref="AU386:AU449" si="97">IF($B$21=1,IF(COUNTIF($AL$2:$AL$1398,AR386)&gt;0,1,0),IF((COUNTIF($AI$2:$AI$41,AR386)+COUNTIF($AI$283:$AI$1398,AR386))&gt;0,1,0))</f>
        <v>0</v>
      </c>
      <c r="AV386" s="26">
        <f>COUNTIF($AU$2:AU386,0)</f>
        <v>226</v>
      </c>
    </row>
    <row r="387" spans="19:48" ht="18" customHeight="1" x14ac:dyDescent="0.7">
      <c r="S387" s="17">
        <f t="shared" si="92"/>
        <v>43844</v>
      </c>
      <c r="T387" s="25">
        <f t="shared" si="93"/>
        <v>43844</v>
      </c>
      <c r="U387" s="24" t="str">
        <f t="shared" si="94"/>
        <v>23</v>
      </c>
      <c r="V387" s="23">
        <f>IF(S387="","",IF(COUNTIF(祝日計算!$D$6:$H$12,祝日計算!U387)&gt;0,1,0))</f>
        <v>1</v>
      </c>
      <c r="AI387" s="17" t="str">
        <f t="shared" si="91"/>
        <v/>
      </c>
      <c r="AJ387" s="18"/>
      <c r="AL387" s="17" t="str">
        <f>IF(COUNTIF($AL$2:AL386,AI387)&gt;0,"",IF(AI387="","",AI387))</f>
        <v/>
      </c>
      <c r="AM387" s="16"/>
      <c r="AR387" s="27">
        <f t="shared" ref="AR387:AR450" si="98">AR386+1</f>
        <v>43851</v>
      </c>
      <c r="AS387" s="27" t="str">
        <f t="shared" si="95"/>
        <v>火</v>
      </c>
      <c r="AT387" s="26" t="str">
        <f t="shared" si="96"/>
        <v/>
      </c>
      <c r="AU387" s="26">
        <f t="shared" si="97"/>
        <v>0</v>
      </c>
      <c r="AV387" s="26">
        <f>COUNTIF($AU$2:AU387,0)</f>
        <v>227</v>
      </c>
    </row>
    <row r="388" spans="19:48" ht="18" customHeight="1" x14ac:dyDescent="0.7">
      <c r="S388" s="17">
        <f t="shared" si="92"/>
        <v>43845</v>
      </c>
      <c r="T388" s="25">
        <f t="shared" si="93"/>
        <v>43845</v>
      </c>
      <c r="U388" s="24" t="str">
        <f t="shared" si="94"/>
        <v>34</v>
      </c>
      <c r="V388" s="23">
        <f>IF(S388="","",IF(COUNTIF(祝日計算!$D$6:$H$12,祝日計算!U388)&gt;0,1,0))</f>
        <v>0</v>
      </c>
      <c r="AI388" s="17">
        <f t="shared" si="91"/>
        <v>43568</v>
      </c>
      <c r="AJ388" s="18"/>
      <c r="AL388" s="17">
        <f>IF(COUNTIF($AL$2:AL387,AI388)&gt;0,"",IF(AI388="","",AI388))</f>
        <v>43568</v>
      </c>
      <c r="AM388" s="16"/>
      <c r="AR388" s="27">
        <f t="shared" si="98"/>
        <v>43852</v>
      </c>
      <c r="AS388" s="27" t="str">
        <f t="shared" si="95"/>
        <v>水</v>
      </c>
      <c r="AT388" s="26" t="str">
        <f t="shared" si="96"/>
        <v/>
      </c>
      <c r="AU388" s="26">
        <f t="shared" si="97"/>
        <v>0</v>
      </c>
      <c r="AV388" s="26">
        <f>COUNTIF($AU$2:AU388,0)</f>
        <v>228</v>
      </c>
    </row>
    <row r="389" spans="19:48" ht="18" customHeight="1" x14ac:dyDescent="0.7">
      <c r="S389" s="17">
        <f t="shared" si="92"/>
        <v>43846</v>
      </c>
      <c r="T389" s="25">
        <f t="shared" si="93"/>
        <v>43846</v>
      </c>
      <c r="U389" s="24" t="str">
        <f t="shared" si="94"/>
        <v>35</v>
      </c>
      <c r="V389" s="23">
        <f>IF(S389="","",IF(COUNTIF(祝日計算!$D$6:$H$12,祝日計算!U389)&gt;0,1,0))</f>
        <v>0</v>
      </c>
      <c r="AI389" s="17">
        <f t="shared" si="91"/>
        <v>43569</v>
      </c>
      <c r="AJ389" s="18"/>
      <c r="AL389" s="17">
        <f>IF(COUNTIF($AL$2:AL388,AI389)&gt;0,"",IF(AI389="","",AI389))</f>
        <v>43569</v>
      </c>
      <c r="AM389" s="16"/>
      <c r="AR389" s="27">
        <f t="shared" si="98"/>
        <v>43853</v>
      </c>
      <c r="AS389" s="27" t="str">
        <f t="shared" si="95"/>
        <v>木</v>
      </c>
      <c r="AT389" s="26" t="str">
        <f t="shared" si="96"/>
        <v/>
      </c>
      <c r="AU389" s="26">
        <f t="shared" si="97"/>
        <v>0</v>
      </c>
      <c r="AV389" s="26">
        <f>COUNTIF($AU$2:AU389,0)</f>
        <v>229</v>
      </c>
    </row>
    <row r="390" spans="19:48" ht="18" customHeight="1" x14ac:dyDescent="0.7">
      <c r="S390" s="17">
        <f t="shared" si="92"/>
        <v>43847</v>
      </c>
      <c r="T390" s="25">
        <f t="shared" si="93"/>
        <v>43847</v>
      </c>
      <c r="U390" s="24" t="str">
        <f t="shared" si="94"/>
        <v>36</v>
      </c>
      <c r="V390" s="23">
        <f>IF(S390="","",IF(COUNTIF(祝日計算!$D$6:$H$12,祝日計算!U390)&gt;0,1,0))</f>
        <v>0</v>
      </c>
      <c r="AI390" s="17" t="str">
        <f t="shared" si="91"/>
        <v/>
      </c>
      <c r="AJ390" s="18"/>
      <c r="AL390" s="17" t="str">
        <f>IF(COUNTIF($AL$2:AL389,AI390)&gt;0,"",IF(AI390="","",AI390))</f>
        <v/>
      </c>
      <c r="AM390" s="16"/>
      <c r="AR390" s="27">
        <f t="shared" si="98"/>
        <v>43854</v>
      </c>
      <c r="AS390" s="27" t="str">
        <f t="shared" si="95"/>
        <v>金</v>
      </c>
      <c r="AT390" s="26" t="str">
        <f t="shared" si="96"/>
        <v/>
      </c>
      <c r="AU390" s="26">
        <f t="shared" si="97"/>
        <v>0</v>
      </c>
      <c r="AV390" s="26">
        <f>COUNTIF($AU$2:AU390,0)</f>
        <v>230</v>
      </c>
    </row>
    <row r="391" spans="19:48" ht="18" customHeight="1" x14ac:dyDescent="0.7">
      <c r="S391" s="17">
        <f t="shared" si="92"/>
        <v>43848</v>
      </c>
      <c r="T391" s="25">
        <f t="shared" si="93"/>
        <v>43848</v>
      </c>
      <c r="U391" s="24" t="str">
        <f t="shared" si="94"/>
        <v>37</v>
      </c>
      <c r="V391" s="23">
        <f>IF(S391="","",IF(COUNTIF(祝日計算!$D$6:$H$12,祝日計算!U391)&gt;0,1,0))</f>
        <v>1</v>
      </c>
      <c r="AI391" s="17" t="str">
        <f t="shared" si="91"/>
        <v/>
      </c>
      <c r="AJ391" s="18"/>
      <c r="AL391" s="17" t="str">
        <f>IF(COUNTIF($AL$2:AL390,AI391)&gt;0,"",IF(AI391="","",AI391))</f>
        <v/>
      </c>
      <c r="AM391" s="16"/>
      <c r="AR391" s="27">
        <f t="shared" si="98"/>
        <v>43855</v>
      </c>
      <c r="AS391" s="27" t="str">
        <f t="shared" si="95"/>
        <v>土</v>
      </c>
      <c r="AT391" s="26" t="str">
        <f t="shared" si="96"/>
        <v/>
      </c>
      <c r="AU391" s="26">
        <f t="shared" si="97"/>
        <v>1</v>
      </c>
      <c r="AV391" s="26">
        <f>COUNTIF($AU$2:AU391,0)</f>
        <v>230</v>
      </c>
    </row>
    <row r="392" spans="19:48" ht="18" customHeight="1" x14ac:dyDescent="0.7">
      <c r="S392" s="17">
        <f t="shared" si="92"/>
        <v>43849</v>
      </c>
      <c r="T392" s="25">
        <f t="shared" si="93"/>
        <v>43849</v>
      </c>
      <c r="U392" s="24" t="str">
        <f t="shared" si="94"/>
        <v>31</v>
      </c>
      <c r="V392" s="23">
        <f>IF(S392="","",IF(COUNTIF(祝日計算!$D$6:$H$12,祝日計算!U392)&gt;0,1,0))</f>
        <v>1</v>
      </c>
      <c r="AI392" s="17" t="str">
        <f t="shared" si="91"/>
        <v/>
      </c>
      <c r="AJ392" s="18"/>
      <c r="AL392" s="17" t="str">
        <f>IF(COUNTIF($AL$2:AL391,AI392)&gt;0,"",IF(AI392="","",AI392))</f>
        <v/>
      </c>
      <c r="AM392" s="16"/>
      <c r="AR392" s="27">
        <f t="shared" si="98"/>
        <v>43856</v>
      </c>
      <c r="AS392" s="27" t="str">
        <f t="shared" si="95"/>
        <v>日</v>
      </c>
      <c r="AT392" s="26" t="str">
        <f t="shared" si="96"/>
        <v/>
      </c>
      <c r="AU392" s="26">
        <f t="shared" si="97"/>
        <v>1</v>
      </c>
      <c r="AV392" s="26">
        <f>COUNTIF($AU$2:AU392,0)</f>
        <v>230</v>
      </c>
    </row>
    <row r="393" spans="19:48" ht="18" customHeight="1" x14ac:dyDescent="0.7">
      <c r="S393" s="17">
        <f t="shared" si="92"/>
        <v>43850</v>
      </c>
      <c r="T393" s="25">
        <f t="shared" si="93"/>
        <v>43850</v>
      </c>
      <c r="U393" s="24" t="str">
        <f t="shared" si="94"/>
        <v>32</v>
      </c>
      <c r="V393" s="23">
        <f>IF(S393="","",IF(COUNTIF(祝日計算!$D$6:$H$12,祝日計算!U393)&gt;0,1,0))</f>
        <v>0</v>
      </c>
      <c r="AI393" s="17" t="str">
        <f t="shared" si="91"/>
        <v/>
      </c>
      <c r="AJ393" s="18"/>
      <c r="AL393" s="17" t="str">
        <f>IF(COUNTIF($AL$2:AL392,AI393)&gt;0,"",IF(AI393="","",AI393))</f>
        <v/>
      </c>
      <c r="AM393" s="16"/>
      <c r="AR393" s="27">
        <f t="shared" si="98"/>
        <v>43857</v>
      </c>
      <c r="AS393" s="27" t="str">
        <f t="shared" si="95"/>
        <v>月</v>
      </c>
      <c r="AT393" s="26" t="str">
        <f t="shared" si="96"/>
        <v/>
      </c>
      <c r="AU393" s="26">
        <f t="shared" si="97"/>
        <v>0</v>
      </c>
      <c r="AV393" s="26">
        <f>COUNTIF($AU$2:AU393,0)</f>
        <v>231</v>
      </c>
    </row>
    <row r="394" spans="19:48" ht="18" customHeight="1" x14ac:dyDescent="0.7">
      <c r="S394" s="17">
        <f t="shared" si="92"/>
        <v>43851</v>
      </c>
      <c r="T394" s="25">
        <f t="shared" si="93"/>
        <v>43851</v>
      </c>
      <c r="U394" s="24" t="str">
        <f t="shared" si="94"/>
        <v>33</v>
      </c>
      <c r="V394" s="23">
        <f>IF(S394="","",IF(COUNTIF(祝日計算!$D$6:$H$12,祝日計算!U394)&gt;0,1,0))</f>
        <v>0</v>
      </c>
      <c r="AI394" s="17" t="str">
        <f t="shared" si="91"/>
        <v/>
      </c>
      <c r="AJ394" s="18"/>
      <c r="AL394" s="17" t="str">
        <f>IF(COUNTIF($AL$2:AL393,AI394)&gt;0,"",IF(AI394="","",AI394))</f>
        <v/>
      </c>
      <c r="AM394" s="16"/>
      <c r="AR394" s="27">
        <f t="shared" si="98"/>
        <v>43858</v>
      </c>
      <c r="AS394" s="27" t="str">
        <f t="shared" si="95"/>
        <v>火</v>
      </c>
      <c r="AT394" s="26" t="str">
        <f t="shared" si="96"/>
        <v/>
      </c>
      <c r="AU394" s="26">
        <f t="shared" si="97"/>
        <v>1</v>
      </c>
      <c r="AV394" s="26">
        <f>COUNTIF($AU$2:AU394,0)</f>
        <v>231</v>
      </c>
    </row>
    <row r="395" spans="19:48" ht="18" customHeight="1" x14ac:dyDescent="0.7">
      <c r="S395" s="17">
        <f t="shared" si="92"/>
        <v>43852</v>
      </c>
      <c r="T395" s="25">
        <f t="shared" si="93"/>
        <v>43852</v>
      </c>
      <c r="U395" s="24" t="str">
        <f t="shared" si="94"/>
        <v>44</v>
      </c>
      <c r="V395" s="23">
        <f>IF(S395="","",IF(COUNTIF(祝日計算!$D$6:$H$12,祝日計算!U395)&gt;0,1,0))</f>
        <v>0</v>
      </c>
      <c r="AI395" s="17">
        <f t="shared" si="91"/>
        <v>43575</v>
      </c>
      <c r="AJ395" s="18"/>
      <c r="AL395" s="17">
        <f>IF(COUNTIF($AL$2:AL394,AI395)&gt;0,"",IF(AI395="","",AI395))</f>
        <v>43575</v>
      </c>
      <c r="AM395" s="16"/>
      <c r="AR395" s="27">
        <f t="shared" si="98"/>
        <v>43859</v>
      </c>
      <c r="AS395" s="27" t="str">
        <f t="shared" si="95"/>
        <v>水</v>
      </c>
      <c r="AT395" s="26" t="str">
        <f t="shared" si="96"/>
        <v/>
      </c>
      <c r="AU395" s="26">
        <f t="shared" si="97"/>
        <v>0</v>
      </c>
      <c r="AV395" s="26">
        <f>COUNTIF($AU$2:AU395,0)</f>
        <v>232</v>
      </c>
    </row>
    <row r="396" spans="19:48" ht="18" customHeight="1" x14ac:dyDescent="0.7">
      <c r="S396" s="17">
        <f t="shared" si="92"/>
        <v>43853</v>
      </c>
      <c r="T396" s="25">
        <f t="shared" si="93"/>
        <v>43853</v>
      </c>
      <c r="U396" s="24" t="str">
        <f t="shared" si="94"/>
        <v>45</v>
      </c>
      <c r="V396" s="23">
        <f>IF(S396="","",IF(COUNTIF(祝日計算!$D$6:$H$12,祝日計算!U396)&gt;0,1,0))</f>
        <v>0</v>
      </c>
      <c r="AI396" s="17">
        <f t="shared" si="91"/>
        <v>43576</v>
      </c>
      <c r="AJ396" s="18"/>
      <c r="AL396" s="17">
        <f>IF(COUNTIF($AL$2:AL395,AI396)&gt;0,"",IF(AI396="","",AI396))</f>
        <v>43576</v>
      </c>
      <c r="AM396" s="16"/>
      <c r="AR396" s="27">
        <f t="shared" si="98"/>
        <v>43860</v>
      </c>
      <c r="AS396" s="27" t="str">
        <f t="shared" si="95"/>
        <v>木</v>
      </c>
      <c r="AT396" s="26" t="str">
        <f t="shared" si="96"/>
        <v/>
      </c>
      <c r="AU396" s="26">
        <f t="shared" si="97"/>
        <v>0</v>
      </c>
      <c r="AV396" s="26">
        <f>COUNTIF($AU$2:AU396,0)</f>
        <v>233</v>
      </c>
    </row>
    <row r="397" spans="19:48" ht="18" customHeight="1" x14ac:dyDescent="0.7">
      <c r="S397" s="17">
        <f t="shared" si="92"/>
        <v>43854</v>
      </c>
      <c r="T397" s="25">
        <f t="shared" si="93"/>
        <v>43854</v>
      </c>
      <c r="U397" s="24" t="str">
        <f t="shared" si="94"/>
        <v>46</v>
      </c>
      <c r="V397" s="23">
        <f>IF(S397="","",IF(COUNTIF(祝日計算!$D$6:$H$12,祝日計算!U397)&gt;0,1,0))</f>
        <v>0</v>
      </c>
      <c r="AI397" s="17" t="str">
        <f t="shared" si="91"/>
        <v/>
      </c>
      <c r="AJ397" s="18"/>
      <c r="AL397" s="17" t="str">
        <f>IF(COUNTIF($AL$2:AL396,AI397)&gt;0,"",IF(AI397="","",AI397))</f>
        <v/>
      </c>
      <c r="AM397" s="16"/>
      <c r="AR397" s="27">
        <f t="shared" si="98"/>
        <v>43861</v>
      </c>
      <c r="AS397" s="27" t="str">
        <f t="shared" si="95"/>
        <v>金</v>
      </c>
      <c r="AT397" s="26" t="str">
        <f t="shared" si="96"/>
        <v/>
      </c>
      <c r="AU397" s="26">
        <f t="shared" si="97"/>
        <v>0</v>
      </c>
      <c r="AV397" s="26">
        <f>COUNTIF($AU$2:AU397,0)</f>
        <v>234</v>
      </c>
    </row>
    <row r="398" spans="19:48" ht="18" customHeight="1" x14ac:dyDescent="0.7">
      <c r="S398" s="17">
        <f t="shared" si="92"/>
        <v>43855</v>
      </c>
      <c r="T398" s="25">
        <f t="shared" si="93"/>
        <v>43855</v>
      </c>
      <c r="U398" s="24" t="str">
        <f t="shared" si="94"/>
        <v>47</v>
      </c>
      <c r="V398" s="23">
        <f>IF(S398="","",IF(COUNTIF(祝日計算!$D$6:$H$12,祝日計算!U398)&gt;0,1,0))</f>
        <v>1</v>
      </c>
      <c r="AI398" s="17">
        <f t="shared" si="91"/>
        <v>43578</v>
      </c>
      <c r="AJ398" s="18"/>
      <c r="AL398" s="17">
        <f>IF(COUNTIF($AL$2:AL397,AI398)&gt;0,"",IF(AI398="","",AI398))</f>
        <v>43578</v>
      </c>
      <c r="AM398" s="16"/>
      <c r="AR398" s="27">
        <f t="shared" si="98"/>
        <v>43862</v>
      </c>
      <c r="AS398" s="27" t="str">
        <f t="shared" si="95"/>
        <v>土</v>
      </c>
      <c r="AT398" s="26" t="str">
        <f t="shared" si="96"/>
        <v/>
      </c>
      <c r="AU398" s="26">
        <f t="shared" si="97"/>
        <v>1</v>
      </c>
      <c r="AV398" s="26">
        <f>COUNTIF($AU$2:AU398,0)</f>
        <v>234</v>
      </c>
    </row>
    <row r="399" spans="19:48" ht="18" customHeight="1" x14ac:dyDescent="0.7">
      <c r="S399" s="17">
        <f t="shared" si="92"/>
        <v>43856</v>
      </c>
      <c r="T399" s="25">
        <f t="shared" si="93"/>
        <v>43856</v>
      </c>
      <c r="U399" s="24" t="str">
        <f t="shared" si="94"/>
        <v>41</v>
      </c>
      <c r="V399" s="23">
        <f>IF(S399="","",IF(COUNTIF(祝日計算!$D$6:$H$12,祝日計算!U399)&gt;0,1,0))</f>
        <v>1</v>
      </c>
      <c r="AI399" s="17" t="str">
        <f t="shared" si="91"/>
        <v/>
      </c>
      <c r="AJ399" s="18"/>
      <c r="AL399" s="17" t="str">
        <f>IF(COUNTIF($AL$2:AL398,AI399)&gt;0,"",IF(AI399="","",AI399))</f>
        <v/>
      </c>
      <c r="AM399" s="16"/>
      <c r="AR399" s="27">
        <f t="shared" si="98"/>
        <v>43863</v>
      </c>
      <c r="AS399" s="27" t="str">
        <f t="shared" si="95"/>
        <v>日</v>
      </c>
      <c r="AT399" s="26" t="str">
        <f t="shared" si="96"/>
        <v/>
      </c>
      <c r="AU399" s="26">
        <f t="shared" si="97"/>
        <v>1</v>
      </c>
      <c r="AV399" s="26">
        <f>COUNTIF($AU$2:AU399,0)</f>
        <v>234</v>
      </c>
    </row>
    <row r="400" spans="19:48" ht="18" customHeight="1" x14ac:dyDescent="0.7">
      <c r="S400" s="17">
        <f t="shared" si="92"/>
        <v>43857</v>
      </c>
      <c r="T400" s="25">
        <f t="shared" si="93"/>
        <v>43857</v>
      </c>
      <c r="U400" s="24" t="str">
        <f t="shared" si="94"/>
        <v>42</v>
      </c>
      <c r="V400" s="23">
        <f>IF(S400="","",IF(COUNTIF(祝日計算!$D$6:$H$12,祝日計算!U400)&gt;0,1,0))</f>
        <v>0</v>
      </c>
      <c r="AI400" s="17" t="str">
        <f t="shared" si="91"/>
        <v/>
      </c>
      <c r="AJ400" s="18"/>
      <c r="AL400" s="17" t="str">
        <f>IF(COUNTIF($AL$2:AL399,AI400)&gt;0,"",IF(AI400="","",AI400))</f>
        <v/>
      </c>
      <c r="AM400" s="16"/>
      <c r="AR400" s="27">
        <f t="shared" si="98"/>
        <v>43864</v>
      </c>
      <c r="AS400" s="27" t="str">
        <f t="shared" si="95"/>
        <v>月</v>
      </c>
      <c r="AT400" s="26" t="str">
        <f t="shared" si="96"/>
        <v/>
      </c>
      <c r="AU400" s="26">
        <f t="shared" si="97"/>
        <v>0</v>
      </c>
      <c r="AV400" s="26">
        <f>COUNTIF($AU$2:AU400,0)</f>
        <v>235</v>
      </c>
    </row>
    <row r="401" spans="19:48" ht="18" customHeight="1" x14ac:dyDescent="0.7">
      <c r="S401" s="17">
        <f t="shared" si="92"/>
        <v>43858</v>
      </c>
      <c r="T401" s="25">
        <f t="shared" si="93"/>
        <v>43858</v>
      </c>
      <c r="U401" s="24" t="str">
        <f t="shared" si="94"/>
        <v>43</v>
      </c>
      <c r="V401" s="23">
        <f>IF(S401="","",IF(COUNTIF(祝日計算!$D$6:$H$12,祝日計算!U401)&gt;0,1,0))</f>
        <v>1</v>
      </c>
      <c r="AI401" s="17" t="str">
        <f t="shared" si="91"/>
        <v/>
      </c>
      <c r="AJ401" s="18"/>
      <c r="AL401" s="17" t="str">
        <f>IF(COUNTIF($AL$2:AL400,AI401)&gt;0,"",IF(AI401="","",AI401))</f>
        <v/>
      </c>
      <c r="AM401" s="16"/>
      <c r="AR401" s="27">
        <f t="shared" si="98"/>
        <v>43865</v>
      </c>
      <c r="AS401" s="27" t="str">
        <f t="shared" si="95"/>
        <v>火</v>
      </c>
      <c r="AT401" s="26" t="str">
        <f t="shared" si="96"/>
        <v/>
      </c>
      <c r="AU401" s="26">
        <f t="shared" si="97"/>
        <v>0</v>
      </c>
      <c r="AV401" s="26">
        <f>COUNTIF($AU$2:AU401,0)</f>
        <v>236</v>
      </c>
    </row>
    <row r="402" spans="19:48" ht="18" customHeight="1" x14ac:dyDescent="0.7">
      <c r="S402" s="17">
        <f t="shared" si="92"/>
        <v>43859</v>
      </c>
      <c r="T402" s="25">
        <f t="shared" si="93"/>
        <v>43859</v>
      </c>
      <c r="U402" s="24" t="str">
        <f t="shared" si="94"/>
        <v>54</v>
      </c>
      <c r="V402" s="23">
        <f>IF(S402="","",IF(COUNTIF(祝日計算!$D$6:$H$12,祝日計算!U402)&gt;0,1,0))</f>
        <v>0</v>
      </c>
      <c r="AI402" s="17">
        <f t="shared" si="91"/>
        <v>43582</v>
      </c>
      <c r="AJ402" s="18"/>
      <c r="AL402" s="17">
        <f>IF(COUNTIF($AL$2:AL401,AI402)&gt;0,"",IF(AI402="","",AI402))</f>
        <v>43582</v>
      </c>
      <c r="AM402" s="16"/>
      <c r="AR402" s="27">
        <f t="shared" si="98"/>
        <v>43866</v>
      </c>
      <c r="AS402" s="27" t="str">
        <f t="shared" si="95"/>
        <v>水</v>
      </c>
      <c r="AT402" s="26" t="str">
        <f t="shared" si="96"/>
        <v/>
      </c>
      <c r="AU402" s="26">
        <f t="shared" si="97"/>
        <v>0</v>
      </c>
      <c r="AV402" s="26">
        <f>COUNTIF($AU$2:AU402,0)</f>
        <v>237</v>
      </c>
    </row>
    <row r="403" spans="19:48" ht="18" customHeight="1" x14ac:dyDescent="0.7">
      <c r="S403" s="17">
        <f t="shared" si="92"/>
        <v>43860</v>
      </c>
      <c r="T403" s="25">
        <f t="shared" si="93"/>
        <v>43860</v>
      </c>
      <c r="U403" s="24" t="str">
        <f t="shared" si="94"/>
        <v>55</v>
      </c>
      <c r="V403" s="23">
        <f>IF(S403="","",IF(COUNTIF(祝日計算!$D$6:$H$12,祝日計算!U403)&gt;0,1,0))</f>
        <v>0</v>
      </c>
      <c r="AI403" s="17">
        <f t="shared" si="91"/>
        <v>43583</v>
      </c>
      <c r="AJ403" s="18"/>
      <c r="AL403" s="17">
        <f>IF(COUNTIF($AL$2:AL402,AI403)&gt;0,"",IF(AI403="","",AI403))</f>
        <v>43583</v>
      </c>
      <c r="AM403" s="16"/>
      <c r="AR403" s="27">
        <f t="shared" si="98"/>
        <v>43867</v>
      </c>
      <c r="AS403" s="27" t="str">
        <f t="shared" si="95"/>
        <v>木</v>
      </c>
      <c r="AT403" s="26" t="str">
        <f t="shared" si="96"/>
        <v/>
      </c>
      <c r="AU403" s="26">
        <f t="shared" si="97"/>
        <v>0</v>
      </c>
      <c r="AV403" s="26">
        <f>COUNTIF($AU$2:AU403,0)</f>
        <v>238</v>
      </c>
    </row>
    <row r="404" spans="19:48" ht="18" customHeight="1" x14ac:dyDescent="0.7">
      <c r="S404" s="17">
        <f t="shared" si="92"/>
        <v>43861</v>
      </c>
      <c r="T404" s="25">
        <f t="shared" si="93"/>
        <v>43861</v>
      </c>
      <c r="U404" s="24" t="str">
        <f t="shared" si="94"/>
        <v>56</v>
      </c>
      <c r="V404" s="23">
        <f>IF(S404="","",IF(COUNTIF(祝日計算!$D$6:$H$12,祝日計算!U404)&gt;0,1,0))</f>
        <v>0</v>
      </c>
      <c r="AI404" s="17" t="str">
        <f t="shared" si="91"/>
        <v/>
      </c>
      <c r="AJ404" s="18"/>
      <c r="AL404" s="17" t="str">
        <f>IF(COUNTIF($AL$2:AL403,AI404)&gt;0,"",IF(AI404="","",AI404))</f>
        <v/>
      </c>
      <c r="AM404" s="16"/>
      <c r="AR404" s="27">
        <f t="shared" si="98"/>
        <v>43868</v>
      </c>
      <c r="AS404" s="27" t="str">
        <f t="shared" si="95"/>
        <v>金</v>
      </c>
      <c r="AT404" s="26" t="str">
        <f t="shared" si="96"/>
        <v/>
      </c>
      <c r="AU404" s="26">
        <f t="shared" si="97"/>
        <v>0</v>
      </c>
      <c r="AV404" s="26">
        <f>COUNTIF($AU$2:AU404,0)</f>
        <v>239</v>
      </c>
    </row>
    <row r="405" spans="19:48" ht="18" customHeight="1" x14ac:dyDescent="0.7">
      <c r="S405" s="17">
        <f>DATE(設定!$G$2,2,1)</f>
        <v>43862</v>
      </c>
      <c r="T405" s="25">
        <f t="shared" si="93"/>
        <v>43862</v>
      </c>
      <c r="U405" s="24" t="str">
        <f t="shared" si="94"/>
        <v>17</v>
      </c>
      <c r="V405" s="23">
        <f>IF(S405="","",IF(COUNTIF(祝日計算!$D$6:$H$12,祝日計算!U405)&gt;0,1,0))</f>
        <v>1</v>
      </c>
      <c r="AI405" s="17" t="str">
        <f t="shared" si="91"/>
        <v/>
      </c>
      <c r="AJ405" s="18"/>
      <c r="AL405" s="17" t="str">
        <f>IF(COUNTIF($AL$2:AL404,AI405)&gt;0,"",IF(AI405="","",AI405))</f>
        <v/>
      </c>
      <c r="AM405" s="16"/>
      <c r="AR405" s="27">
        <f t="shared" si="98"/>
        <v>43869</v>
      </c>
      <c r="AS405" s="27" t="str">
        <f t="shared" si="95"/>
        <v>土</v>
      </c>
      <c r="AT405" s="26" t="str">
        <f t="shared" si="96"/>
        <v/>
      </c>
      <c r="AU405" s="26">
        <f t="shared" si="97"/>
        <v>1</v>
      </c>
      <c r="AV405" s="26">
        <f>COUNTIF($AU$2:AU405,0)</f>
        <v>239</v>
      </c>
    </row>
    <row r="406" spans="19:48" ht="18" customHeight="1" x14ac:dyDescent="0.7">
      <c r="S406" s="17">
        <f t="shared" ref="S406:S435" si="99">IF(S405="","",IF(MONTH(S405)&lt;&gt;MONTH(S405+1),"",S405+1))</f>
        <v>43863</v>
      </c>
      <c r="T406" s="25">
        <f t="shared" si="93"/>
        <v>43863</v>
      </c>
      <c r="U406" s="24" t="str">
        <f t="shared" si="94"/>
        <v>11</v>
      </c>
      <c r="V406" s="23">
        <f>IF(S406="","",IF(COUNTIF(祝日計算!$D$6:$H$12,祝日計算!U406)&gt;0,1,0))</f>
        <v>1</v>
      </c>
      <c r="AI406" s="17" t="str">
        <f t="shared" si="91"/>
        <v/>
      </c>
      <c r="AJ406" s="18"/>
      <c r="AL406" s="17" t="str">
        <f>IF(COUNTIF($AL$2:AL405,AI406)&gt;0,"",IF(AI406="","",AI406))</f>
        <v/>
      </c>
      <c r="AM406" s="16"/>
      <c r="AR406" s="27">
        <f t="shared" si="98"/>
        <v>43870</v>
      </c>
      <c r="AS406" s="27" t="str">
        <f t="shared" si="95"/>
        <v>日</v>
      </c>
      <c r="AT406" s="26" t="str">
        <f t="shared" si="96"/>
        <v/>
      </c>
      <c r="AU406" s="26">
        <f t="shared" si="97"/>
        <v>1</v>
      </c>
      <c r="AV406" s="26">
        <f>COUNTIF($AU$2:AU406,0)</f>
        <v>239</v>
      </c>
    </row>
    <row r="407" spans="19:48" ht="18" customHeight="1" x14ac:dyDescent="0.7">
      <c r="S407" s="17">
        <f t="shared" si="99"/>
        <v>43864</v>
      </c>
      <c r="T407" s="25">
        <f t="shared" si="93"/>
        <v>43864</v>
      </c>
      <c r="U407" s="24" t="str">
        <f t="shared" si="94"/>
        <v>12</v>
      </c>
      <c r="V407" s="23">
        <f>IF(S407="","",IF(COUNTIF(祝日計算!$D$6:$H$12,祝日計算!U407)&gt;0,1,0))</f>
        <v>0</v>
      </c>
      <c r="AI407" s="17" t="str">
        <f t="shared" si="91"/>
        <v/>
      </c>
      <c r="AJ407" s="18"/>
      <c r="AL407" s="17" t="str">
        <f>IF(COUNTIF($AL$2:AL406,AI407)&gt;0,"",IF(AI407="","",AI407))</f>
        <v/>
      </c>
      <c r="AM407" s="16"/>
      <c r="AR407" s="27">
        <f t="shared" si="98"/>
        <v>43871</v>
      </c>
      <c r="AS407" s="27" t="str">
        <f t="shared" si="95"/>
        <v>月</v>
      </c>
      <c r="AT407" s="26" t="str">
        <f t="shared" si="96"/>
        <v/>
      </c>
      <c r="AU407" s="26">
        <f t="shared" si="97"/>
        <v>0</v>
      </c>
      <c r="AV407" s="26">
        <f>COUNTIF($AU$2:AU407,0)</f>
        <v>240</v>
      </c>
    </row>
    <row r="408" spans="19:48" ht="18" customHeight="1" x14ac:dyDescent="0.7">
      <c r="S408" s="17">
        <f t="shared" si="99"/>
        <v>43865</v>
      </c>
      <c r="T408" s="25">
        <f t="shared" si="93"/>
        <v>43865</v>
      </c>
      <c r="U408" s="24" t="str">
        <f t="shared" si="94"/>
        <v>13</v>
      </c>
      <c r="V408" s="23">
        <f>IF(S408="","",IF(COUNTIF(祝日計算!$D$6:$H$12,祝日計算!U408)&gt;0,1,0))</f>
        <v>0</v>
      </c>
      <c r="AI408" s="17" t="str">
        <f t="shared" si="91"/>
        <v/>
      </c>
      <c r="AJ408" s="18"/>
      <c r="AL408" s="17" t="str">
        <f>IF(COUNTIF($AL$2:AL407,AI408)&gt;0,"",IF(AI408="","",AI408))</f>
        <v/>
      </c>
      <c r="AM408" s="16"/>
      <c r="AR408" s="27">
        <f t="shared" si="98"/>
        <v>43872</v>
      </c>
      <c r="AS408" s="27" t="str">
        <f t="shared" si="95"/>
        <v>祝</v>
      </c>
      <c r="AT408" s="26" t="str">
        <f t="shared" si="96"/>
        <v>建国記念の日</v>
      </c>
      <c r="AU408" s="26">
        <f t="shared" si="97"/>
        <v>1</v>
      </c>
      <c r="AV408" s="26">
        <f>COUNTIF($AU$2:AU408,0)</f>
        <v>240</v>
      </c>
    </row>
    <row r="409" spans="19:48" ht="18" customHeight="1" x14ac:dyDescent="0.7">
      <c r="S409" s="17">
        <f t="shared" si="99"/>
        <v>43866</v>
      </c>
      <c r="T409" s="25">
        <f t="shared" si="93"/>
        <v>43866</v>
      </c>
      <c r="U409" s="24" t="str">
        <f t="shared" si="94"/>
        <v>14</v>
      </c>
      <c r="V409" s="23">
        <f>IF(S409="","",IF(COUNTIF(祝日計算!$D$6:$H$12,祝日計算!U409)&gt;0,1,0))</f>
        <v>0</v>
      </c>
      <c r="AI409" s="17" t="str">
        <f t="shared" si="91"/>
        <v/>
      </c>
      <c r="AJ409" s="18"/>
      <c r="AL409" s="17" t="str">
        <f>IF(COUNTIF($AL$2:AL408,AI409)&gt;0,"",IF(AI409="","",AI409))</f>
        <v/>
      </c>
      <c r="AM409" s="16"/>
      <c r="AR409" s="27">
        <f t="shared" si="98"/>
        <v>43873</v>
      </c>
      <c r="AS409" s="27" t="str">
        <f t="shared" si="95"/>
        <v>水</v>
      </c>
      <c r="AT409" s="26" t="str">
        <f t="shared" si="96"/>
        <v/>
      </c>
      <c r="AU409" s="26">
        <f t="shared" si="97"/>
        <v>0</v>
      </c>
      <c r="AV409" s="26">
        <f>COUNTIF($AU$2:AU409,0)</f>
        <v>241</v>
      </c>
    </row>
    <row r="410" spans="19:48" ht="18" customHeight="1" x14ac:dyDescent="0.7">
      <c r="S410" s="17">
        <f t="shared" si="99"/>
        <v>43867</v>
      </c>
      <c r="T410" s="25">
        <f t="shared" si="93"/>
        <v>43867</v>
      </c>
      <c r="U410" s="24" t="str">
        <f t="shared" si="94"/>
        <v>15</v>
      </c>
      <c r="V410" s="23">
        <f>IF(S410="","",IF(COUNTIF(祝日計算!$D$6:$H$12,祝日計算!U410)&gt;0,1,0))</f>
        <v>0</v>
      </c>
      <c r="AI410" s="17">
        <f t="shared" si="91"/>
        <v>43589</v>
      </c>
      <c r="AJ410" s="18"/>
      <c r="AL410" s="17" t="str">
        <f>IF(COUNTIF($AL$2:AL409,AI410)&gt;0,"",IF(AI410="","",AI410))</f>
        <v/>
      </c>
      <c r="AM410" s="16"/>
      <c r="AR410" s="27">
        <f t="shared" si="98"/>
        <v>43874</v>
      </c>
      <c r="AS410" s="27" t="str">
        <f t="shared" si="95"/>
        <v>木</v>
      </c>
      <c r="AT410" s="26" t="str">
        <f t="shared" si="96"/>
        <v/>
      </c>
      <c r="AU410" s="26">
        <f t="shared" si="97"/>
        <v>0</v>
      </c>
      <c r="AV410" s="26">
        <f>COUNTIF($AU$2:AU410,0)</f>
        <v>242</v>
      </c>
    </row>
    <row r="411" spans="19:48" ht="18" customHeight="1" x14ac:dyDescent="0.7">
      <c r="S411" s="17">
        <f t="shared" si="99"/>
        <v>43868</v>
      </c>
      <c r="T411" s="25">
        <f t="shared" si="93"/>
        <v>43868</v>
      </c>
      <c r="U411" s="24" t="str">
        <f t="shared" si="94"/>
        <v>16</v>
      </c>
      <c r="V411" s="23">
        <f>IF(S411="","",IF(COUNTIF(祝日計算!$D$6:$H$12,祝日計算!U411)&gt;0,1,0))</f>
        <v>0</v>
      </c>
      <c r="AI411" s="17">
        <f t="shared" ref="AI411:AI474" si="100">IF(V130=0,"",S130)</f>
        <v>43590</v>
      </c>
      <c r="AJ411" s="18"/>
      <c r="AL411" s="17" t="str">
        <f>IF(COUNTIF($AL$2:AL410,AI411)&gt;0,"",IF(AI411="","",AI411))</f>
        <v/>
      </c>
      <c r="AM411" s="16"/>
      <c r="AR411" s="27">
        <f t="shared" si="98"/>
        <v>43875</v>
      </c>
      <c r="AS411" s="27" t="str">
        <f t="shared" si="95"/>
        <v>金</v>
      </c>
      <c r="AT411" s="26" t="str">
        <f t="shared" si="96"/>
        <v/>
      </c>
      <c r="AU411" s="26">
        <f t="shared" si="97"/>
        <v>0</v>
      </c>
      <c r="AV411" s="26">
        <f>COUNTIF($AU$2:AU411,0)</f>
        <v>243</v>
      </c>
    </row>
    <row r="412" spans="19:48" ht="18" customHeight="1" x14ac:dyDescent="0.7">
      <c r="S412" s="17">
        <f t="shared" si="99"/>
        <v>43869</v>
      </c>
      <c r="T412" s="25">
        <f t="shared" si="93"/>
        <v>43869</v>
      </c>
      <c r="U412" s="24" t="str">
        <f t="shared" si="94"/>
        <v>27</v>
      </c>
      <c r="V412" s="23">
        <f>IF(S412="","",IF(COUNTIF(祝日計算!$D$6:$H$12,祝日計算!U412)&gt;0,1,0))</f>
        <v>1</v>
      </c>
      <c r="AI412" s="17" t="str">
        <f t="shared" si="100"/>
        <v/>
      </c>
      <c r="AJ412" s="18"/>
      <c r="AL412" s="17" t="str">
        <f>IF(COUNTIF($AL$2:AL411,AI412)&gt;0,"",IF(AI412="","",AI412))</f>
        <v/>
      </c>
      <c r="AM412" s="16"/>
      <c r="AR412" s="27">
        <f t="shared" si="98"/>
        <v>43876</v>
      </c>
      <c r="AS412" s="27" t="str">
        <f t="shared" si="95"/>
        <v>土</v>
      </c>
      <c r="AT412" s="26" t="str">
        <f t="shared" si="96"/>
        <v/>
      </c>
      <c r="AU412" s="26">
        <f t="shared" si="97"/>
        <v>1</v>
      </c>
      <c r="AV412" s="26">
        <f>COUNTIF($AU$2:AU412,0)</f>
        <v>243</v>
      </c>
    </row>
    <row r="413" spans="19:48" ht="18" customHeight="1" x14ac:dyDescent="0.7">
      <c r="S413" s="17">
        <f t="shared" si="99"/>
        <v>43870</v>
      </c>
      <c r="T413" s="25">
        <f t="shared" si="93"/>
        <v>43870</v>
      </c>
      <c r="U413" s="24" t="str">
        <f t="shared" si="94"/>
        <v>21</v>
      </c>
      <c r="V413" s="23">
        <f>IF(S413="","",IF(COUNTIF(祝日計算!$D$6:$H$12,祝日計算!U413)&gt;0,1,0))</f>
        <v>1</v>
      </c>
      <c r="AI413" s="17" t="str">
        <f t="shared" si="100"/>
        <v/>
      </c>
      <c r="AJ413" s="18"/>
      <c r="AL413" s="17" t="str">
        <f>IF(COUNTIF($AL$2:AL412,AI413)&gt;0,"",IF(AI413="","",AI413))</f>
        <v/>
      </c>
      <c r="AM413" s="16"/>
      <c r="AR413" s="27">
        <f t="shared" si="98"/>
        <v>43877</v>
      </c>
      <c r="AS413" s="27" t="str">
        <f t="shared" si="95"/>
        <v>日</v>
      </c>
      <c r="AT413" s="26" t="str">
        <f t="shared" si="96"/>
        <v/>
      </c>
      <c r="AU413" s="26">
        <f t="shared" si="97"/>
        <v>1</v>
      </c>
      <c r="AV413" s="26">
        <f>COUNTIF($AU$2:AU413,0)</f>
        <v>243</v>
      </c>
    </row>
    <row r="414" spans="19:48" ht="18" customHeight="1" x14ac:dyDescent="0.7">
      <c r="S414" s="17">
        <f t="shared" si="99"/>
        <v>43871</v>
      </c>
      <c r="T414" s="25">
        <f t="shared" si="93"/>
        <v>43871</v>
      </c>
      <c r="U414" s="24" t="str">
        <f t="shared" si="94"/>
        <v>22</v>
      </c>
      <c r="V414" s="23">
        <f>IF(S414="","",IF(COUNTIF(祝日計算!$D$6:$H$12,祝日計算!U414)&gt;0,1,0))</f>
        <v>0</v>
      </c>
      <c r="AI414" s="17" t="str">
        <f t="shared" si="100"/>
        <v/>
      </c>
      <c r="AJ414" s="18"/>
      <c r="AL414" s="17" t="str">
        <f>IF(COUNTIF($AL$2:AL413,AI414)&gt;0,"",IF(AI414="","",AI414))</f>
        <v/>
      </c>
      <c r="AM414" s="16"/>
      <c r="AR414" s="27">
        <f t="shared" si="98"/>
        <v>43878</v>
      </c>
      <c r="AS414" s="27" t="str">
        <f t="shared" si="95"/>
        <v>月</v>
      </c>
      <c r="AT414" s="26" t="str">
        <f t="shared" si="96"/>
        <v/>
      </c>
      <c r="AU414" s="26">
        <f t="shared" si="97"/>
        <v>0</v>
      </c>
      <c r="AV414" s="26">
        <f>COUNTIF($AU$2:AU414,0)</f>
        <v>244</v>
      </c>
    </row>
    <row r="415" spans="19:48" ht="18" customHeight="1" x14ac:dyDescent="0.7">
      <c r="S415" s="17">
        <f t="shared" si="99"/>
        <v>43872</v>
      </c>
      <c r="T415" s="25">
        <f t="shared" si="93"/>
        <v>43872</v>
      </c>
      <c r="U415" s="24" t="str">
        <f t="shared" si="94"/>
        <v>23</v>
      </c>
      <c r="V415" s="23">
        <f>IF(S415="","",IF(COUNTIF(祝日計算!$D$6:$H$12,祝日計算!U415)&gt;0,1,0))</f>
        <v>1</v>
      </c>
      <c r="AI415" s="17" t="str">
        <f t="shared" si="100"/>
        <v/>
      </c>
      <c r="AJ415" s="18"/>
      <c r="AL415" s="17" t="str">
        <f>IF(COUNTIF($AL$2:AL414,AI415)&gt;0,"",IF(AI415="","",AI415))</f>
        <v/>
      </c>
      <c r="AM415" s="16"/>
      <c r="AR415" s="27">
        <f t="shared" si="98"/>
        <v>43879</v>
      </c>
      <c r="AS415" s="27" t="str">
        <f t="shared" si="95"/>
        <v>火</v>
      </c>
      <c r="AT415" s="26" t="str">
        <f t="shared" si="96"/>
        <v/>
      </c>
      <c r="AU415" s="26">
        <f t="shared" si="97"/>
        <v>0</v>
      </c>
      <c r="AV415" s="26">
        <f>COUNTIF($AU$2:AU415,0)</f>
        <v>245</v>
      </c>
    </row>
    <row r="416" spans="19:48" ht="18" customHeight="1" x14ac:dyDescent="0.7">
      <c r="S416" s="17">
        <f t="shared" si="99"/>
        <v>43873</v>
      </c>
      <c r="T416" s="25">
        <f t="shared" si="93"/>
        <v>43873</v>
      </c>
      <c r="U416" s="24" t="str">
        <f t="shared" si="94"/>
        <v>24</v>
      </c>
      <c r="V416" s="23">
        <f>IF(S416="","",IF(COUNTIF(祝日計算!$D$6:$H$12,祝日計算!U416)&gt;0,1,0))</f>
        <v>0</v>
      </c>
      <c r="AI416" s="17" t="str">
        <f t="shared" si="100"/>
        <v/>
      </c>
      <c r="AJ416" s="18"/>
      <c r="AL416" s="17" t="str">
        <f>IF(COUNTIF($AL$2:AL415,AI416)&gt;0,"",IF(AI416="","",AI416))</f>
        <v/>
      </c>
      <c r="AM416" s="16"/>
      <c r="AR416" s="27">
        <f t="shared" si="98"/>
        <v>43880</v>
      </c>
      <c r="AS416" s="27" t="str">
        <f t="shared" si="95"/>
        <v>水</v>
      </c>
      <c r="AT416" s="26" t="str">
        <f t="shared" si="96"/>
        <v/>
      </c>
      <c r="AU416" s="26">
        <f t="shared" si="97"/>
        <v>0</v>
      </c>
      <c r="AV416" s="26">
        <f>COUNTIF($AU$2:AU416,0)</f>
        <v>246</v>
      </c>
    </row>
    <row r="417" spans="19:48" ht="18" customHeight="1" x14ac:dyDescent="0.7">
      <c r="S417" s="17">
        <f t="shared" si="99"/>
        <v>43874</v>
      </c>
      <c r="T417" s="25">
        <f t="shared" si="93"/>
        <v>43874</v>
      </c>
      <c r="U417" s="24" t="str">
        <f t="shared" si="94"/>
        <v>25</v>
      </c>
      <c r="V417" s="23">
        <f>IF(S417="","",IF(COUNTIF(祝日計算!$D$6:$H$12,祝日計算!U417)&gt;0,1,0))</f>
        <v>0</v>
      </c>
      <c r="AI417" s="17">
        <f t="shared" si="100"/>
        <v>43596</v>
      </c>
      <c r="AJ417" s="18"/>
      <c r="AL417" s="17">
        <f>IF(COUNTIF($AL$2:AL416,AI417)&gt;0,"",IF(AI417="","",AI417))</f>
        <v>43596</v>
      </c>
      <c r="AM417" s="16"/>
      <c r="AR417" s="27">
        <f t="shared" si="98"/>
        <v>43881</v>
      </c>
      <c r="AS417" s="27" t="str">
        <f t="shared" si="95"/>
        <v>木</v>
      </c>
      <c r="AT417" s="26" t="str">
        <f t="shared" si="96"/>
        <v/>
      </c>
      <c r="AU417" s="26">
        <f t="shared" si="97"/>
        <v>0</v>
      </c>
      <c r="AV417" s="26">
        <f>COUNTIF($AU$2:AU417,0)</f>
        <v>247</v>
      </c>
    </row>
    <row r="418" spans="19:48" ht="18" customHeight="1" x14ac:dyDescent="0.7">
      <c r="S418" s="17">
        <f t="shared" si="99"/>
        <v>43875</v>
      </c>
      <c r="T418" s="25">
        <f t="shared" si="93"/>
        <v>43875</v>
      </c>
      <c r="U418" s="24" t="str">
        <f t="shared" si="94"/>
        <v>26</v>
      </c>
      <c r="V418" s="23">
        <f>IF(S418="","",IF(COUNTIF(祝日計算!$D$6:$H$12,祝日計算!U418)&gt;0,1,0))</f>
        <v>0</v>
      </c>
      <c r="AI418" s="17">
        <f t="shared" si="100"/>
        <v>43597</v>
      </c>
      <c r="AJ418" s="18"/>
      <c r="AL418" s="17">
        <f>IF(COUNTIF($AL$2:AL417,AI418)&gt;0,"",IF(AI418="","",AI418))</f>
        <v>43597</v>
      </c>
      <c r="AM418" s="16"/>
      <c r="AR418" s="27">
        <f t="shared" si="98"/>
        <v>43882</v>
      </c>
      <c r="AS418" s="27" t="str">
        <f t="shared" si="95"/>
        <v>金</v>
      </c>
      <c r="AT418" s="26" t="str">
        <f t="shared" si="96"/>
        <v/>
      </c>
      <c r="AU418" s="26">
        <f t="shared" si="97"/>
        <v>0</v>
      </c>
      <c r="AV418" s="26">
        <f>COUNTIF($AU$2:AU418,0)</f>
        <v>248</v>
      </c>
    </row>
    <row r="419" spans="19:48" ht="18" customHeight="1" x14ac:dyDescent="0.7">
      <c r="S419" s="17">
        <f t="shared" si="99"/>
        <v>43876</v>
      </c>
      <c r="T419" s="25">
        <f t="shared" si="93"/>
        <v>43876</v>
      </c>
      <c r="U419" s="24" t="str">
        <f t="shared" si="94"/>
        <v>37</v>
      </c>
      <c r="V419" s="23">
        <f>IF(S419="","",IF(COUNTIF(祝日計算!$D$6:$H$12,祝日計算!U419)&gt;0,1,0))</f>
        <v>1</v>
      </c>
      <c r="AI419" s="17" t="str">
        <f t="shared" si="100"/>
        <v/>
      </c>
      <c r="AJ419" s="18"/>
      <c r="AL419" s="17" t="str">
        <f>IF(COUNTIF($AL$2:AL418,AI419)&gt;0,"",IF(AI419="","",AI419))</f>
        <v/>
      </c>
      <c r="AM419" s="16"/>
      <c r="AR419" s="27">
        <f t="shared" si="98"/>
        <v>43883</v>
      </c>
      <c r="AS419" s="27" t="str">
        <f t="shared" si="95"/>
        <v>土</v>
      </c>
      <c r="AT419" s="26" t="str">
        <f t="shared" si="96"/>
        <v/>
      </c>
      <c r="AU419" s="26">
        <f t="shared" si="97"/>
        <v>1</v>
      </c>
      <c r="AV419" s="26">
        <f>COUNTIF($AU$2:AU419,0)</f>
        <v>248</v>
      </c>
    </row>
    <row r="420" spans="19:48" ht="18" customHeight="1" x14ac:dyDescent="0.7">
      <c r="S420" s="17">
        <f t="shared" si="99"/>
        <v>43877</v>
      </c>
      <c r="T420" s="25">
        <f t="shared" si="93"/>
        <v>43877</v>
      </c>
      <c r="U420" s="24" t="str">
        <f t="shared" si="94"/>
        <v>31</v>
      </c>
      <c r="V420" s="23">
        <f>IF(S420="","",IF(COUNTIF(祝日計算!$D$6:$H$12,祝日計算!U420)&gt;0,1,0))</f>
        <v>1</v>
      </c>
      <c r="AI420" s="17">
        <f t="shared" si="100"/>
        <v>43599</v>
      </c>
      <c r="AJ420" s="18"/>
      <c r="AL420" s="17">
        <f>IF(COUNTIF($AL$2:AL419,AI420)&gt;0,"",IF(AI420="","",AI420))</f>
        <v>43599</v>
      </c>
      <c r="AM420" s="16"/>
      <c r="AR420" s="27">
        <f t="shared" si="98"/>
        <v>43884</v>
      </c>
      <c r="AS420" s="27" t="str">
        <f t="shared" si="95"/>
        <v>祝</v>
      </c>
      <c r="AT420" s="26" t="str">
        <f t="shared" si="96"/>
        <v>天皇誕生日</v>
      </c>
      <c r="AU420" s="26">
        <f t="shared" si="97"/>
        <v>1</v>
      </c>
      <c r="AV420" s="26">
        <f>COUNTIF($AU$2:AU420,0)</f>
        <v>248</v>
      </c>
    </row>
    <row r="421" spans="19:48" ht="18" customHeight="1" x14ac:dyDescent="0.7">
      <c r="S421" s="17">
        <f t="shared" si="99"/>
        <v>43878</v>
      </c>
      <c r="T421" s="25">
        <f t="shared" si="93"/>
        <v>43878</v>
      </c>
      <c r="U421" s="24" t="str">
        <f t="shared" si="94"/>
        <v>32</v>
      </c>
      <c r="V421" s="23">
        <f>IF(S421="","",IF(COUNTIF(祝日計算!$D$6:$H$12,祝日計算!U421)&gt;0,1,0))</f>
        <v>0</v>
      </c>
      <c r="AI421" s="17" t="str">
        <f t="shared" si="100"/>
        <v/>
      </c>
      <c r="AJ421" s="18"/>
      <c r="AL421" s="17" t="str">
        <f>IF(COUNTIF($AL$2:AL420,AI421)&gt;0,"",IF(AI421="","",AI421))</f>
        <v/>
      </c>
      <c r="AM421" s="16"/>
      <c r="AR421" s="27">
        <f t="shared" si="98"/>
        <v>43885</v>
      </c>
      <c r="AS421" s="27" t="str">
        <f t="shared" si="95"/>
        <v>祝</v>
      </c>
      <c r="AT421" s="26" t="str">
        <f t="shared" si="96"/>
        <v>振替休日</v>
      </c>
      <c r="AU421" s="26">
        <f t="shared" si="97"/>
        <v>1</v>
      </c>
      <c r="AV421" s="26">
        <f>COUNTIF($AU$2:AU421,0)</f>
        <v>248</v>
      </c>
    </row>
    <row r="422" spans="19:48" ht="18" customHeight="1" x14ac:dyDescent="0.7">
      <c r="S422" s="17">
        <f t="shared" si="99"/>
        <v>43879</v>
      </c>
      <c r="T422" s="25">
        <f t="shared" si="93"/>
        <v>43879</v>
      </c>
      <c r="U422" s="24" t="str">
        <f t="shared" si="94"/>
        <v>33</v>
      </c>
      <c r="V422" s="23">
        <f>IF(S422="","",IF(COUNTIF(祝日計算!$D$6:$H$12,祝日計算!U422)&gt;0,1,0))</f>
        <v>0</v>
      </c>
      <c r="AI422" s="17" t="str">
        <f t="shared" si="100"/>
        <v/>
      </c>
      <c r="AJ422" s="18"/>
      <c r="AL422" s="17" t="str">
        <f>IF(COUNTIF($AL$2:AL421,AI422)&gt;0,"",IF(AI422="","",AI422))</f>
        <v/>
      </c>
      <c r="AM422" s="16"/>
      <c r="AR422" s="27">
        <f t="shared" si="98"/>
        <v>43886</v>
      </c>
      <c r="AS422" s="27" t="str">
        <f t="shared" si="95"/>
        <v>火</v>
      </c>
      <c r="AT422" s="26" t="str">
        <f t="shared" si="96"/>
        <v/>
      </c>
      <c r="AU422" s="26">
        <f t="shared" si="97"/>
        <v>1</v>
      </c>
      <c r="AV422" s="26">
        <f>COUNTIF($AU$2:AU422,0)</f>
        <v>248</v>
      </c>
    </row>
    <row r="423" spans="19:48" ht="18" customHeight="1" x14ac:dyDescent="0.7">
      <c r="S423" s="17">
        <f t="shared" si="99"/>
        <v>43880</v>
      </c>
      <c r="T423" s="25">
        <f t="shared" si="93"/>
        <v>43880</v>
      </c>
      <c r="U423" s="24" t="str">
        <f t="shared" si="94"/>
        <v>34</v>
      </c>
      <c r="V423" s="23">
        <f>IF(S423="","",IF(COUNTIF(祝日計算!$D$6:$H$12,祝日計算!U423)&gt;0,1,0))</f>
        <v>0</v>
      </c>
      <c r="AI423" s="17" t="str">
        <f t="shared" si="100"/>
        <v/>
      </c>
      <c r="AJ423" s="18"/>
      <c r="AL423" s="17" t="str">
        <f>IF(COUNTIF($AL$2:AL422,AI423)&gt;0,"",IF(AI423="","",AI423))</f>
        <v/>
      </c>
      <c r="AM423" s="16"/>
      <c r="AR423" s="27">
        <f t="shared" si="98"/>
        <v>43887</v>
      </c>
      <c r="AS423" s="27" t="str">
        <f t="shared" si="95"/>
        <v>水</v>
      </c>
      <c r="AT423" s="26" t="str">
        <f t="shared" si="96"/>
        <v/>
      </c>
      <c r="AU423" s="26">
        <f t="shared" si="97"/>
        <v>0</v>
      </c>
      <c r="AV423" s="26">
        <f>COUNTIF($AU$2:AU423,0)</f>
        <v>249</v>
      </c>
    </row>
    <row r="424" spans="19:48" ht="18" customHeight="1" x14ac:dyDescent="0.7">
      <c r="S424" s="17">
        <f t="shared" si="99"/>
        <v>43881</v>
      </c>
      <c r="T424" s="25">
        <f t="shared" si="93"/>
        <v>43881</v>
      </c>
      <c r="U424" s="24" t="str">
        <f t="shared" si="94"/>
        <v>35</v>
      </c>
      <c r="V424" s="23">
        <f>IF(S424="","",IF(COUNTIF(祝日計算!$D$6:$H$12,祝日計算!U424)&gt;0,1,0))</f>
        <v>0</v>
      </c>
      <c r="AI424" s="17">
        <f t="shared" si="100"/>
        <v>43603</v>
      </c>
      <c r="AJ424" s="18"/>
      <c r="AL424" s="17">
        <f>IF(COUNTIF($AL$2:AL423,AI424)&gt;0,"",IF(AI424="","",AI424))</f>
        <v>43603</v>
      </c>
      <c r="AM424" s="16"/>
      <c r="AR424" s="27">
        <f t="shared" si="98"/>
        <v>43888</v>
      </c>
      <c r="AS424" s="27" t="str">
        <f t="shared" si="95"/>
        <v>木</v>
      </c>
      <c r="AT424" s="26" t="str">
        <f t="shared" si="96"/>
        <v/>
      </c>
      <c r="AU424" s="26">
        <f t="shared" si="97"/>
        <v>0</v>
      </c>
      <c r="AV424" s="26">
        <f>COUNTIF($AU$2:AU424,0)</f>
        <v>250</v>
      </c>
    </row>
    <row r="425" spans="19:48" ht="18" customHeight="1" x14ac:dyDescent="0.7">
      <c r="S425" s="17">
        <f t="shared" si="99"/>
        <v>43882</v>
      </c>
      <c r="T425" s="25">
        <f t="shared" si="93"/>
        <v>43882</v>
      </c>
      <c r="U425" s="24" t="str">
        <f t="shared" si="94"/>
        <v>36</v>
      </c>
      <c r="V425" s="23">
        <f>IF(S425="","",IF(COUNTIF(祝日計算!$D$6:$H$12,祝日計算!U425)&gt;0,1,0))</f>
        <v>0</v>
      </c>
      <c r="AI425" s="17">
        <f t="shared" si="100"/>
        <v>43604</v>
      </c>
      <c r="AJ425" s="18"/>
      <c r="AL425" s="17">
        <f>IF(COUNTIF($AL$2:AL424,AI425)&gt;0,"",IF(AI425="","",AI425))</f>
        <v>43604</v>
      </c>
      <c r="AM425" s="16"/>
      <c r="AR425" s="27">
        <f t="shared" si="98"/>
        <v>43889</v>
      </c>
      <c r="AS425" s="27" t="str">
        <f t="shared" si="95"/>
        <v>金</v>
      </c>
      <c r="AT425" s="26" t="str">
        <f t="shared" si="96"/>
        <v/>
      </c>
      <c r="AU425" s="26">
        <f t="shared" si="97"/>
        <v>0</v>
      </c>
      <c r="AV425" s="26">
        <f>COUNTIF($AU$2:AU425,0)</f>
        <v>251</v>
      </c>
    </row>
    <row r="426" spans="19:48" ht="18" customHeight="1" x14ac:dyDescent="0.7">
      <c r="S426" s="17">
        <f t="shared" si="99"/>
        <v>43883</v>
      </c>
      <c r="T426" s="25">
        <f t="shared" si="93"/>
        <v>43883</v>
      </c>
      <c r="U426" s="24" t="str">
        <f t="shared" si="94"/>
        <v>47</v>
      </c>
      <c r="V426" s="23">
        <f>IF(S426="","",IF(COUNTIF(祝日計算!$D$6:$H$12,祝日計算!U426)&gt;0,1,0))</f>
        <v>1</v>
      </c>
      <c r="AI426" s="17" t="str">
        <f t="shared" si="100"/>
        <v/>
      </c>
      <c r="AJ426" s="18"/>
      <c r="AL426" s="17" t="str">
        <f>IF(COUNTIF($AL$2:AL425,AI426)&gt;0,"",IF(AI426="","",AI426))</f>
        <v/>
      </c>
      <c r="AM426" s="16"/>
      <c r="AR426" s="27">
        <f t="shared" si="98"/>
        <v>43890</v>
      </c>
      <c r="AS426" s="27" t="str">
        <f t="shared" si="95"/>
        <v>土</v>
      </c>
      <c r="AT426" s="26" t="str">
        <f t="shared" si="96"/>
        <v/>
      </c>
      <c r="AU426" s="26">
        <f t="shared" si="97"/>
        <v>1</v>
      </c>
      <c r="AV426" s="26">
        <f>COUNTIF($AU$2:AU426,0)</f>
        <v>251</v>
      </c>
    </row>
    <row r="427" spans="19:48" ht="18" customHeight="1" x14ac:dyDescent="0.7">
      <c r="S427" s="17">
        <f t="shared" si="99"/>
        <v>43884</v>
      </c>
      <c r="T427" s="25">
        <f t="shared" si="93"/>
        <v>43884</v>
      </c>
      <c r="U427" s="24" t="str">
        <f t="shared" si="94"/>
        <v>41</v>
      </c>
      <c r="V427" s="23">
        <f>IF(S427="","",IF(COUNTIF(祝日計算!$D$6:$H$12,祝日計算!U427)&gt;0,1,0))</f>
        <v>1</v>
      </c>
      <c r="AI427" s="17" t="str">
        <f t="shared" si="100"/>
        <v/>
      </c>
      <c r="AJ427" s="18"/>
      <c r="AL427" s="17" t="str">
        <f>IF(COUNTIF($AL$2:AL426,AI427)&gt;0,"",IF(AI427="","",AI427))</f>
        <v/>
      </c>
      <c r="AM427" s="16"/>
      <c r="AR427" s="27">
        <f t="shared" si="98"/>
        <v>43891</v>
      </c>
      <c r="AS427" s="27" t="str">
        <f t="shared" si="95"/>
        <v>日</v>
      </c>
      <c r="AT427" s="26" t="str">
        <f t="shared" si="96"/>
        <v/>
      </c>
      <c r="AU427" s="26">
        <f t="shared" si="97"/>
        <v>1</v>
      </c>
      <c r="AV427" s="26">
        <f>COUNTIF($AU$2:AU427,0)</f>
        <v>251</v>
      </c>
    </row>
    <row r="428" spans="19:48" ht="18" customHeight="1" x14ac:dyDescent="0.7">
      <c r="S428" s="17">
        <f t="shared" si="99"/>
        <v>43885</v>
      </c>
      <c r="T428" s="25">
        <f t="shared" si="93"/>
        <v>43885</v>
      </c>
      <c r="U428" s="24" t="str">
        <f t="shared" si="94"/>
        <v>42</v>
      </c>
      <c r="V428" s="23">
        <f>IF(S428="","",IF(COUNTIF(祝日計算!$D$6:$H$12,祝日計算!U428)&gt;0,1,0))</f>
        <v>0</v>
      </c>
      <c r="AI428" s="17" t="str">
        <f t="shared" si="100"/>
        <v/>
      </c>
      <c r="AJ428" s="18"/>
      <c r="AL428" s="17" t="str">
        <f>IF(COUNTIF($AL$2:AL427,AI428)&gt;0,"",IF(AI428="","",AI428))</f>
        <v/>
      </c>
      <c r="AM428" s="16"/>
      <c r="AR428" s="27">
        <f t="shared" si="98"/>
        <v>43892</v>
      </c>
      <c r="AS428" s="27" t="str">
        <f t="shared" si="95"/>
        <v>月</v>
      </c>
      <c r="AT428" s="26" t="str">
        <f t="shared" si="96"/>
        <v/>
      </c>
      <c r="AU428" s="26">
        <f t="shared" si="97"/>
        <v>0</v>
      </c>
      <c r="AV428" s="26">
        <f>COUNTIF($AU$2:AU428,0)</f>
        <v>252</v>
      </c>
    </row>
    <row r="429" spans="19:48" ht="18" customHeight="1" x14ac:dyDescent="0.7">
      <c r="S429" s="17">
        <f t="shared" si="99"/>
        <v>43886</v>
      </c>
      <c r="T429" s="25">
        <f t="shared" si="93"/>
        <v>43886</v>
      </c>
      <c r="U429" s="24" t="str">
        <f t="shared" si="94"/>
        <v>43</v>
      </c>
      <c r="V429" s="23">
        <f>IF(S429="","",IF(COUNTIF(祝日計算!$D$6:$H$12,祝日計算!U429)&gt;0,1,0))</f>
        <v>1</v>
      </c>
      <c r="AI429" s="17" t="str">
        <f t="shared" si="100"/>
        <v/>
      </c>
      <c r="AJ429" s="18"/>
      <c r="AL429" s="17" t="str">
        <f>IF(COUNTIF($AL$2:AL428,AI429)&gt;0,"",IF(AI429="","",AI429))</f>
        <v/>
      </c>
      <c r="AM429" s="16"/>
      <c r="AR429" s="27">
        <f t="shared" si="98"/>
        <v>43893</v>
      </c>
      <c r="AS429" s="27" t="str">
        <f t="shared" si="95"/>
        <v>火</v>
      </c>
      <c r="AT429" s="26" t="str">
        <f t="shared" si="96"/>
        <v/>
      </c>
      <c r="AU429" s="26">
        <f t="shared" si="97"/>
        <v>0</v>
      </c>
      <c r="AV429" s="26">
        <f>COUNTIF($AU$2:AU429,0)</f>
        <v>253</v>
      </c>
    </row>
    <row r="430" spans="19:48" ht="18" customHeight="1" x14ac:dyDescent="0.7">
      <c r="S430" s="17">
        <f t="shared" si="99"/>
        <v>43887</v>
      </c>
      <c r="T430" s="25">
        <f t="shared" si="93"/>
        <v>43887</v>
      </c>
      <c r="U430" s="24" t="str">
        <f t="shared" si="94"/>
        <v>44</v>
      </c>
      <c r="V430" s="23">
        <f>IF(S430="","",IF(COUNTIF(祝日計算!$D$6:$H$12,祝日計算!U430)&gt;0,1,0))</f>
        <v>0</v>
      </c>
      <c r="AI430" s="17" t="str">
        <f t="shared" si="100"/>
        <v/>
      </c>
      <c r="AJ430" s="18"/>
      <c r="AL430" s="17" t="str">
        <f>IF(COUNTIF($AL$2:AL429,AI430)&gt;0,"",IF(AI430="","",AI430))</f>
        <v/>
      </c>
      <c r="AM430" s="16"/>
      <c r="AR430" s="27">
        <f t="shared" si="98"/>
        <v>43894</v>
      </c>
      <c r="AS430" s="27" t="str">
        <f t="shared" si="95"/>
        <v>水</v>
      </c>
      <c r="AT430" s="26" t="str">
        <f t="shared" si="96"/>
        <v/>
      </c>
      <c r="AU430" s="26">
        <f t="shared" si="97"/>
        <v>0</v>
      </c>
      <c r="AV430" s="26">
        <f>COUNTIF($AU$2:AU430,0)</f>
        <v>254</v>
      </c>
    </row>
    <row r="431" spans="19:48" ht="18" customHeight="1" x14ac:dyDescent="0.7">
      <c r="S431" s="17">
        <f t="shared" si="99"/>
        <v>43888</v>
      </c>
      <c r="T431" s="25">
        <f t="shared" si="93"/>
        <v>43888</v>
      </c>
      <c r="U431" s="24" t="str">
        <f t="shared" si="94"/>
        <v>45</v>
      </c>
      <c r="V431" s="23">
        <f>IF(S431="","",IF(COUNTIF(祝日計算!$D$6:$H$12,祝日計算!U431)&gt;0,1,0))</f>
        <v>0</v>
      </c>
      <c r="AI431" s="17">
        <f t="shared" si="100"/>
        <v>43610</v>
      </c>
      <c r="AJ431" s="18"/>
      <c r="AL431" s="17">
        <f>IF(COUNTIF($AL$2:AL430,AI431)&gt;0,"",IF(AI431="","",AI431))</f>
        <v>43610</v>
      </c>
      <c r="AM431" s="16"/>
      <c r="AR431" s="27">
        <f t="shared" si="98"/>
        <v>43895</v>
      </c>
      <c r="AS431" s="27" t="str">
        <f t="shared" si="95"/>
        <v>木</v>
      </c>
      <c r="AT431" s="26" t="str">
        <f t="shared" si="96"/>
        <v/>
      </c>
      <c r="AU431" s="26">
        <f t="shared" si="97"/>
        <v>0</v>
      </c>
      <c r="AV431" s="26">
        <f>COUNTIF($AU$2:AU431,0)</f>
        <v>255</v>
      </c>
    </row>
    <row r="432" spans="19:48" ht="18" customHeight="1" x14ac:dyDescent="0.7">
      <c r="S432" s="17">
        <f t="shared" si="99"/>
        <v>43889</v>
      </c>
      <c r="T432" s="25">
        <f t="shared" si="93"/>
        <v>43889</v>
      </c>
      <c r="U432" s="24" t="str">
        <f t="shared" si="94"/>
        <v>46</v>
      </c>
      <c r="V432" s="23">
        <f>IF(S432="","",IF(COUNTIF(祝日計算!$D$6:$H$12,祝日計算!U432)&gt;0,1,0))</f>
        <v>0</v>
      </c>
      <c r="AI432" s="17">
        <f t="shared" si="100"/>
        <v>43611</v>
      </c>
      <c r="AJ432" s="18"/>
      <c r="AL432" s="17">
        <f>IF(COUNTIF($AL$2:AL431,AI432)&gt;0,"",IF(AI432="","",AI432))</f>
        <v>43611</v>
      </c>
      <c r="AM432" s="16"/>
      <c r="AR432" s="27">
        <f t="shared" si="98"/>
        <v>43896</v>
      </c>
      <c r="AS432" s="27" t="str">
        <f t="shared" si="95"/>
        <v>金</v>
      </c>
      <c r="AT432" s="26" t="str">
        <f t="shared" si="96"/>
        <v/>
      </c>
      <c r="AU432" s="26">
        <f t="shared" si="97"/>
        <v>0</v>
      </c>
      <c r="AV432" s="26">
        <f>COUNTIF($AU$2:AU432,0)</f>
        <v>256</v>
      </c>
    </row>
    <row r="433" spans="19:48" ht="18" customHeight="1" x14ac:dyDescent="0.7">
      <c r="S433" s="17">
        <f t="shared" si="99"/>
        <v>43890</v>
      </c>
      <c r="T433" s="25">
        <f t="shared" si="93"/>
        <v>43890</v>
      </c>
      <c r="U433" s="24" t="str">
        <f t="shared" si="94"/>
        <v>57</v>
      </c>
      <c r="V433" s="23">
        <f>IF(S433="","",IF(COUNTIF(祝日計算!$D$6:$H$12,祝日計算!U433)&gt;0,1,0))</f>
        <v>1</v>
      </c>
      <c r="AI433" s="17" t="str">
        <f t="shared" si="100"/>
        <v/>
      </c>
      <c r="AJ433" s="18"/>
      <c r="AL433" s="17" t="str">
        <f>IF(COUNTIF($AL$2:AL432,AI433)&gt;0,"",IF(AI433="","",AI433))</f>
        <v/>
      </c>
      <c r="AM433" s="16"/>
      <c r="AR433" s="27">
        <f t="shared" si="98"/>
        <v>43897</v>
      </c>
      <c r="AS433" s="27" t="str">
        <f t="shared" si="95"/>
        <v>土</v>
      </c>
      <c r="AT433" s="26" t="str">
        <f t="shared" si="96"/>
        <v/>
      </c>
      <c r="AU433" s="26">
        <f t="shared" si="97"/>
        <v>1</v>
      </c>
      <c r="AV433" s="26">
        <f>COUNTIF($AU$2:AU433,0)</f>
        <v>256</v>
      </c>
    </row>
    <row r="434" spans="19:48" ht="18" customHeight="1" x14ac:dyDescent="0.7">
      <c r="S434" s="17" t="str">
        <f t="shared" si="99"/>
        <v/>
      </c>
      <c r="T434" s="25" t="str">
        <f t="shared" si="93"/>
        <v/>
      </c>
      <c r="U434" s="24" t="str">
        <f t="shared" si="94"/>
        <v/>
      </c>
      <c r="V434" s="23" t="str">
        <f>IF(S434="","",IF(COUNTIF(祝日計算!$D$6:$H$12,祝日計算!U434)&gt;0,1,0))</f>
        <v/>
      </c>
      <c r="AI434" s="17">
        <f t="shared" si="100"/>
        <v>43613</v>
      </c>
      <c r="AJ434" s="18"/>
      <c r="AL434" s="17">
        <f>IF(COUNTIF($AL$2:AL433,AI434)&gt;0,"",IF(AI434="","",AI434))</f>
        <v>43613</v>
      </c>
      <c r="AM434" s="16"/>
      <c r="AR434" s="27">
        <f t="shared" si="98"/>
        <v>43898</v>
      </c>
      <c r="AS434" s="27" t="str">
        <f t="shared" si="95"/>
        <v>日</v>
      </c>
      <c r="AT434" s="26" t="str">
        <f t="shared" si="96"/>
        <v/>
      </c>
      <c r="AU434" s="26">
        <f t="shared" si="97"/>
        <v>1</v>
      </c>
      <c r="AV434" s="26">
        <f>COUNTIF($AU$2:AU434,0)</f>
        <v>256</v>
      </c>
    </row>
    <row r="435" spans="19:48" ht="18" customHeight="1" x14ac:dyDescent="0.7">
      <c r="S435" s="17" t="str">
        <f t="shared" si="99"/>
        <v/>
      </c>
      <c r="T435" s="25" t="str">
        <f t="shared" si="93"/>
        <v/>
      </c>
      <c r="U435" s="24" t="str">
        <f t="shared" si="94"/>
        <v/>
      </c>
      <c r="V435" s="23" t="str">
        <f>IF(S435="","",IF(COUNTIF(祝日計算!$D$6:$H$12,祝日計算!U435)&gt;0,1,0))</f>
        <v/>
      </c>
      <c r="AI435" s="17" t="str">
        <f t="shared" si="100"/>
        <v/>
      </c>
      <c r="AJ435" s="18"/>
      <c r="AL435" s="17" t="str">
        <f>IF(COUNTIF($AL$2:AL434,AI435)&gt;0,"",IF(AI435="","",AI435))</f>
        <v/>
      </c>
      <c r="AM435" s="16"/>
      <c r="AR435" s="27">
        <f t="shared" si="98"/>
        <v>43899</v>
      </c>
      <c r="AS435" s="27" t="str">
        <f t="shared" si="95"/>
        <v>月</v>
      </c>
      <c r="AT435" s="26" t="str">
        <f t="shared" si="96"/>
        <v/>
      </c>
      <c r="AU435" s="26">
        <f t="shared" si="97"/>
        <v>0</v>
      </c>
      <c r="AV435" s="26">
        <f>COUNTIF($AU$2:AU435,0)</f>
        <v>257</v>
      </c>
    </row>
    <row r="436" spans="19:48" ht="18" customHeight="1" x14ac:dyDescent="0.7">
      <c r="S436" s="17">
        <f>DATE(設定!$G$2,3,1)</f>
        <v>43891</v>
      </c>
      <c r="T436" s="25">
        <f t="shared" si="93"/>
        <v>43891</v>
      </c>
      <c r="U436" s="24" t="str">
        <f t="shared" si="94"/>
        <v>11</v>
      </c>
      <c r="V436" s="23">
        <f>IF(S436="","",IF(COUNTIF(祝日計算!$D$6:$H$12,祝日計算!U436)&gt;0,1,0))</f>
        <v>1</v>
      </c>
      <c r="AI436" s="17" t="str">
        <f t="shared" si="100"/>
        <v/>
      </c>
      <c r="AJ436" s="18"/>
      <c r="AL436" s="17" t="str">
        <f>IF(COUNTIF($AL$2:AL435,AI436)&gt;0,"",IF(AI436="","",AI436))</f>
        <v/>
      </c>
      <c r="AM436" s="16"/>
      <c r="AR436" s="27">
        <f t="shared" si="98"/>
        <v>43900</v>
      </c>
      <c r="AS436" s="27" t="str">
        <f t="shared" si="95"/>
        <v>火</v>
      </c>
      <c r="AT436" s="26" t="str">
        <f t="shared" si="96"/>
        <v/>
      </c>
      <c r="AU436" s="26">
        <f t="shared" si="97"/>
        <v>1</v>
      </c>
      <c r="AV436" s="26">
        <f>COUNTIF($AU$2:AU436,0)</f>
        <v>257</v>
      </c>
    </row>
    <row r="437" spans="19:48" ht="18" customHeight="1" x14ac:dyDescent="0.7">
      <c r="S437" s="17">
        <f t="shared" ref="S437:S466" si="101">IF(S436="","",IF(MONTH(S436)&lt;&gt;MONTH(S436+1),"",S436+1))</f>
        <v>43892</v>
      </c>
      <c r="T437" s="25">
        <f t="shared" si="93"/>
        <v>43892</v>
      </c>
      <c r="U437" s="24" t="str">
        <f t="shared" si="94"/>
        <v>12</v>
      </c>
      <c r="V437" s="23">
        <f>IF(S437="","",IF(COUNTIF(祝日計算!$D$6:$H$12,祝日計算!U437)&gt;0,1,0))</f>
        <v>0</v>
      </c>
      <c r="AI437" s="17" t="str">
        <f t="shared" si="100"/>
        <v/>
      </c>
      <c r="AJ437" s="18"/>
      <c r="AL437" s="17" t="str">
        <f>IF(COUNTIF($AL$2:AL436,AI437)&gt;0,"",IF(AI437="","",AI437))</f>
        <v/>
      </c>
      <c r="AM437" s="16"/>
      <c r="AR437" s="27">
        <f t="shared" si="98"/>
        <v>43901</v>
      </c>
      <c r="AS437" s="27" t="str">
        <f t="shared" si="95"/>
        <v>水</v>
      </c>
      <c r="AT437" s="26" t="str">
        <f t="shared" si="96"/>
        <v/>
      </c>
      <c r="AU437" s="26">
        <f t="shared" si="97"/>
        <v>0</v>
      </c>
      <c r="AV437" s="26">
        <f>COUNTIF($AU$2:AU437,0)</f>
        <v>258</v>
      </c>
    </row>
    <row r="438" spans="19:48" ht="18" customHeight="1" x14ac:dyDescent="0.7">
      <c r="S438" s="17">
        <f t="shared" si="101"/>
        <v>43893</v>
      </c>
      <c r="T438" s="25">
        <f t="shared" si="93"/>
        <v>43893</v>
      </c>
      <c r="U438" s="24" t="str">
        <f t="shared" si="94"/>
        <v>13</v>
      </c>
      <c r="V438" s="23">
        <f>IF(S438="","",IF(COUNTIF(祝日計算!$D$6:$H$12,祝日計算!U438)&gt;0,1,0))</f>
        <v>0</v>
      </c>
      <c r="AI438" s="17">
        <f t="shared" si="100"/>
        <v>43617</v>
      </c>
      <c r="AJ438" s="18"/>
      <c r="AL438" s="17">
        <f>IF(COUNTIF($AL$2:AL437,AI438)&gt;0,"",IF(AI438="","",AI438))</f>
        <v>43617</v>
      </c>
      <c r="AM438" s="16"/>
      <c r="AR438" s="27">
        <f t="shared" si="98"/>
        <v>43902</v>
      </c>
      <c r="AS438" s="27" t="str">
        <f t="shared" si="95"/>
        <v>木</v>
      </c>
      <c r="AT438" s="26" t="str">
        <f t="shared" si="96"/>
        <v/>
      </c>
      <c r="AU438" s="26">
        <f t="shared" si="97"/>
        <v>0</v>
      </c>
      <c r="AV438" s="26">
        <f>COUNTIF($AU$2:AU438,0)</f>
        <v>259</v>
      </c>
    </row>
    <row r="439" spans="19:48" ht="18" customHeight="1" x14ac:dyDescent="0.7">
      <c r="S439" s="17">
        <f t="shared" si="101"/>
        <v>43894</v>
      </c>
      <c r="T439" s="25">
        <f t="shared" si="93"/>
        <v>43894</v>
      </c>
      <c r="U439" s="24" t="str">
        <f t="shared" si="94"/>
        <v>14</v>
      </c>
      <c r="V439" s="23">
        <f>IF(S439="","",IF(COUNTIF(祝日計算!$D$6:$H$12,祝日計算!U439)&gt;0,1,0))</f>
        <v>0</v>
      </c>
      <c r="AI439" s="17">
        <f t="shared" si="100"/>
        <v>43618</v>
      </c>
      <c r="AJ439" s="18"/>
      <c r="AL439" s="17">
        <f>IF(COUNTIF($AL$2:AL438,AI439)&gt;0,"",IF(AI439="","",AI439))</f>
        <v>43618</v>
      </c>
      <c r="AM439" s="16"/>
      <c r="AR439" s="27">
        <f t="shared" si="98"/>
        <v>43903</v>
      </c>
      <c r="AS439" s="27" t="str">
        <f t="shared" si="95"/>
        <v>金</v>
      </c>
      <c r="AT439" s="26" t="str">
        <f t="shared" si="96"/>
        <v/>
      </c>
      <c r="AU439" s="26">
        <f t="shared" si="97"/>
        <v>0</v>
      </c>
      <c r="AV439" s="26">
        <f>COUNTIF($AU$2:AU439,0)</f>
        <v>260</v>
      </c>
    </row>
    <row r="440" spans="19:48" ht="18" customHeight="1" x14ac:dyDescent="0.7">
      <c r="S440" s="17">
        <f t="shared" si="101"/>
        <v>43895</v>
      </c>
      <c r="T440" s="25">
        <f t="shared" si="93"/>
        <v>43895</v>
      </c>
      <c r="U440" s="24" t="str">
        <f t="shared" si="94"/>
        <v>15</v>
      </c>
      <c r="V440" s="23">
        <f>IF(S440="","",IF(COUNTIF(祝日計算!$D$6:$H$12,祝日計算!U440)&gt;0,1,0))</f>
        <v>0</v>
      </c>
      <c r="AI440" s="17" t="str">
        <f t="shared" si="100"/>
        <v/>
      </c>
      <c r="AJ440" s="18"/>
      <c r="AL440" s="17" t="str">
        <f>IF(COUNTIF($AL$2:AL439,AI440)&gt;0,"",IF(AI440="","",AI440))</f>
        <v/>
      </c>
      <c r="AM440" s="16"/>
      <c r="AR440" s="27">
        <f t="shared" si="98"/>
        <v>43904</v>
      </c>
      <c r="AS440" s="27" t="str">
        <f t="shared" si="95"/>
        <v>土</v>
      </c>
      <c r="AT440" s="26" t="str">
        <f t="shared" si="96"/>
        <v/>
      </c>
      <c r="AU440" s="26">
        <f t="shared" si="97"/>
        <v>1</v>
      </c>
      <c r="AV440" s="26">
        <f>COUNTIF($AU$2:AU440,0)</f>
        <v>260</v>
      </c>
    </row>
    <row r="441" spans="19:48" ht="18" customHeight="1" x14ac:dyDescent="0.7">
      <c r="S441" s="17">
        <f t="shared" si="101"/>
        <v>43896</v>
      </c>
      <c r="T441" s="25">
        <f t="shared" si="93"/>
        <v>43896</v>
      </c>
      <c r="U441" s="24" t="str">
        <f t="shared" si="94"/>
        <v>16</v>
      </c>
      <c r="V441" s="23">
        <f>IF(S441="","",IF(COUNTIF(祝日計算!$D$6:$H$12,祝日計算!U441)&gt;0,1,0))</f>
        <v>0</v>
      </c>
      <c r="AI441" s="17" t="str">
        <f t="shared" si="100"/>
        <v/>
      </c>
      <c r="AJ441" s="18"/>
      <c r="AL441" s="17" t="str">
        <f>IF(COUNTIF($AL$2:AL440,AI441)&gt;0,"",IF(AI441="","",AI441))</f>
        <v/>
      </c>
      <c r="AM441" s="16"/>
      <c r="AR441" s="27">
        <f t="shared" si="98"/>
        <v>43905</v>
      </c>
      <c r="AS441" s="27" t="str">
        <f t="shared" si="95"/>
        <v>日</v>
      </c>
      <c r="AT441" s="26" t="str">
        <f t="shared" si="96"/>
        <v/>
      </c>
      <c r="AU441" s="26">
        <f t="shared" si="97"/>
        <v>1</v>
      </c>
      <c r="AV441" s="26">
        <f>COUNTIF($AU$2:AU441,0)</f>
        <v>260</v>
      </c>
    </row>
    <row r="442" spans="19:48" ht="18" customHeight="1" x14ac:dyDescent="0.7">
      <c r="S442" s="17">
        <f t="shared" si="101"/>
        <v>43897</v>
      </c>
      <c r="T442" s="25">
        <f t="shared" si="93"/>
        <v>43897</v>
      </c>
      <c r="U442" s="24" t="str">
        <f t="shared" si="94"/>
        <v>17</v>
      </c>
      <c r="V442" s="23">
        <f>IF(S442="","",IF(COUNTIF(祝日計算!$D$6:$H$12,祝日計算!U442)&gt;0,1,0))</f>
        <v>1</v>
      </c>
      <c r="AI442" s="17" t="str">
        <f t="shared" si="100"/>
        <v/>
      </c>
      <c r="AJ442" s="18"/>
      <c r="AL442" s="17" t="str">
        <f>IF(COUNTIF($AL$2:AL441,AI442)&gt;0,"",IF(AI442="","",AI442))</f>
        <v/>
      </c>
      <c r="AM442" s="16"/>
      <c r="AR442" s="27">
        <f t="shared" si="98"/>
        <v>43906</v>
      </c>
      <c r="AS442" s="27" t="str">
        <f t="shared" si="95"/>
        <v>月</v>
      </c>
      <c r="AT442" s="26" t="str">
        <f t="shared" si="96"/>
        <v/>
      </c>
      <c r="AU442" s="26">
        <f t="shared" si="97"/>
        <v>0</v>
      </c>
      <c r="AV442" s="26">
        <f>COUNTIF($AU$2:AU442,0)</f>
        <v>261</v>
      </c>
    </row>
    <row r="443" spans="19:48" ht="18" customHeight="1" x14ac:dyDescent="0.7">
      <c r="S443" s="17">
        <f t="shared" si="101"/>
        <v>43898</v>
      </c>
      <c r="T443" s="25">
        <f t="shared" si="93"/>
        <v>43898</v>
      </c>
      <c r="U443" s="24" t="str">
        <f t="shared" si="94"/>
        <v>21</v>
      </c>
      <c r="V443" s="23">
        <f>IF(S443="","",IF(COUNTIF(祝日計算!$D$6:$H$12,祝日計算!U443)&gt;0,1,0))</f>
        <v>1</v>
      </c>
      <c r="AI443" s="17" t="str">
        <f t="shared" si="100"/>
        <v/>
      </c>
      <c r="AJ443" s="18"/>
      <c r="AL443" s="17" t="str">
        <f>IF(COUNTIF($AL$2:AL442,AI443)&gt;0,"",IF(AI443="","",AI443))</f>
        <v/>
      </c>
      <c r="AM443" s="16"/>
      <c r="AR443" s="27">
        <f t="shared" si="98"/>
        <v>43907</v>
      </c>
      <c r="AS443" s="27" t="str">
        <f t="shared" si="95"/>
        <v>火</v>
      </c>
      <c r="AT443" s="26" t="str">
        <f t="shared" si="96"/>
        <v/>
      </c>
      <c r="AU443" s="26">
        <f t="shared" si="97"/>
        <v>0</v>
      </c>
      <c r="AV443" s="26">
        <f>COUNTIF($AU$2:AU443,0)</f>
        <v>262</v>
      </c>
    </row>
    <row r="444" spans="19:48" ht="18" customHeight="1" x14ac:dyDescent="0.7">
      <c r="S444" s="17">
        <f t="shared" si="101"/>
        <v>43899</v>
      </c>
      <c r="T444" s="25">
        <f t="shared" si="93"/>
        <v>43899</v>
      </c>
      <c r="U444" s="24" t="str">
        <f t="shared" si="94"/>
        <v>22</v>
      </c>
      <c r="V444" s="23">
        <f>IF(S444="","",IF(COUNTIF(祝日計算!$D$6:$H$12,祝日計算!U444)&gt;0,1,0))</f>
        <v>0</v>
      </c>
      <c r="AI444" s="17" t="str">
        <f t="shared" si="100"/>
        <v/>
      </c>
      <c r="AJ444" s="18"/>
      <c r="AL444" s="17" t="str">
        <f>IF(COUNTIF($AL$2:AL443,AI444)&gt;0,"",IF(AI444="","",AI444))</f>
        <v/>
      </c>
      <c r="AM444" s="16"/>
      <c r="AR444" s="27">
        <f t="shared" si="98"/>
        <v>43908</v>
      </c>
      <c r="AS444" s="27" t="str">
        <f t="shared" si="95"/>
        <v>水</v>
      </c>
      <c r="AT444" s="26" t="str">
        <f t="shared" si="96"/>
        <v/>
      </c>
      <c r="AU444" s="26">
        <f t="shared" si="97"/>
        <v>0</v>
      </c>
      <c r="AV444" s="26">
        <f>COUNTIF($AU$2:AU444,0)</f>
        <v>263</v>
      </c>
    </row>
    <row r="445" spans="19:48" ht="18" customHeight="1" x14ac:dyDescent="0.7">
      <c r="S445" s="17">
        <f t="shared" si="101"/>
        <v>43900</v>
      </c>
      <c r="T445" s="25">
        <f t="shared" si="93"/>
        <v>43900</v>
      </c>
      <c r="U445" s="24" t="str">
        <f t="shared" si="94"/>
        <v>23</v>
      </c>
      <c r="V445" s="23">
        <f>IF(S445="","",IF(COUNTIF(祝日計算!$D$6:$H$12,祝日計算!U445)&gt;0,1,0))</f>
        <v>1</v>
      </c>
      <c r="AI445" s="17">
        <f t="shared" si="100"/>
        <v>43624</v>
      </c>
      <c r="AJ445" s="18"/>
      <c r="AL445" s="17">
        <f>IF(COUNTIF($AL$2:AL444,AI445)&gt;0,"",IF(AI445="","",AI445))</f>
        <v>43624</v>
      </c>
      <c r="AM445" s="16"/>
      <c r="AR445" s="27">
        <f t="shared" si="98"/>
        <v>43909</v>
      </c>
      <c r="AS445" s="27" t="str">
        <f t="shared" si="95"/>
        <v>木</v>
      </c>
      <c r="AT445" s="26" t="str">
        <f t="shared" si="96"/>
        <v/>
      </c>
      <c r="AU445" s="26">
        <f t="shared" si="97"/>
        <v>0</v>
      </c>
      <c r="AV445" s="26">
        <f>COUNTIF($AU$2:AU445,0)</f>
        <v>264</v>
      </c>
    </row>
    <row r="446" spans="19:48" ht="18" customHeight="1" x14ac:dyDescent="0.7">
      <c r="S446" s="17">
        <f t="shared" si="101"/>
        <v>43901</v>
      </c>
      <c r="T446" s="25">
        <f t="shared" si="93"/>
        <v>43901</v>
      </c>
      <c r="U446" s="24" t="str">
        <f t="shared" si="94"/>
        <v>24</v>
      </c>
      <c r="V446" s="23">
        <f>IF(S446="","",IF(COUNTIF(祝日計算!$D$6:$H$12,祝日計算!U446)&gt;0,1,0))</f>
        <v>0</v>
      </c>
      <c r="AI446" s="17">
        <f t="shared" si="100"/>
        <v>43625</v>
      </c>
      <c r="AJ446" s="18"/>
      <c r="AL446" s="17">
        <f>IF(COUNTIF($AL$2:AL445,AI446)&gt;0,"",IF(AI446="","",AI446))</f>
        <v>43625</v>
      </c>
      <c r="AM446" s="16"/>
      <c r="AR446" s="27">
        <f t="shared" si="98"/>
        <v>43910</v>
      </c>
      <c r="AS446" s="27" t="str">
        <f t="shared" si="95"/>
        <v>祝</v>
      </c>
      <c r="AT446" s="26" t="str">
        <f t="shared" si="96"/>
        <v>春分の日</v>
      </c>
      <c r="AU446" s="26">
        <f t="shared" si="97"/>
        <v>1</v>
      </c>
      <c r="AV446" s="26">
        <f>COUNTIF($AU$2:AU446,0)</f>
        <v>264</v>
      </c>
    </row>
    <row r="447" spans="19:48" ht="18" customHeight="1" x14ac:dyDescent="0.7">
      <c r="S447" s="17">
        <f t="shared" si="101"/>
        <v>43902</v>
      </c>
      <c r="T447" s="25">
        <f t="shared" si="93"/>
        <v>43902</v>
      </c>
      <c r="U447" s="24" t="str">
        <f t="shared" si="94"/>
        <v>25</v>
      </c>
      <c r="V447" s="23">
        <f>IF(S447="","",IF(COUNTIF(祝日計算!$D$6:$H$12,祝日計算!U447)&gt;0,1,0))</f>
        <v>0</v>
      </c>
      <c r="AI447" s="17" t="str">
        <f t="shared" si="100"/>
        <v/>
      </c>
      <c r="AJ447" s="18"/>
      <c r="AL447" s="17" t="str">
        <f>IF(COUNTIF($AL$2:AL446,AI447)&gt;0,"",IF(AI447="","",AI447))</f>
        <v/>
      </c>
      <c r="AM447" s="16"/>
      <c r="AR447" s="27">
        <f t="shared" si="98"/>
        <v>43911</v>
      </c>
      <c r="AS447" s="27" t="str">
        <f t="shared" si="95"/>
        <v>土</v>
      </c>
      <c r="AT447" s="26" t="str">
        <f t="shared" si="96"/>
        <v/>
      </c>
      <c r="AU447" s="26">
        <f t="shared" si="97"/>
        <v>1</v>
      </c>
      <c r="AV447" s="26">
        <f>COUNTIF($AU$2:AU447,0)</f>
        <v>264</v>
      </c>
    </row>
    <row r="448" spans="19:48" ht="18" customHeight="1" x14ac:dyDescent="0.7">
      <c r="S448" s="17">
        <f t="shared" si="101"/>
        <v>43903</v>
      </c>
      <c r="T448" s="25">
        <f t="shared" si="93"/>
        <v>43903</v>
      </c>
      <c r="U448" s="24" t="str">
        <f t="shared" si="94"/>
        <v>26</v>
      </c>
      <c r="V448" s="23">
        <f>IF(S448="","",IF(COUNTIF(祝日計算!$D$6:$H$12,祝日計算!U448)&gt;0,1,0))</f>
        <v>0</v>
      </c>
      <c r="AI448" s="17">
        <f t="shared" si="100"/>
        <v>43627</v>
      </c>
      <c r="AJ448" s="18"/>
      <c r="AL448" s="17">
        <f>IF(COUNTIF($AL$2:AL447,AI448)&gt;0,"",IF(AI448="","",AI448))</f>
        <v>43627</v>
      </c>
      <c r="AM448" s="16"/>
      <c r="AR448" s="27">
        <f t="shared" si="98"/>
        <v>43912</v>
      </c>
      <c r="AS448" s="27" t="str">
        <f t="shared" si="95"/>
        <v>日</v>
      </c>
      <c r="AT448" s="26" t="str">
        <f t="shared" si="96"/>
        <v/>
      </c>
      <c r="AU448" s="26">
        <f t="shared" si="97"/>
        <v>1</v>
      </c>
      <c r="AV448" s="26">
        <f>COUNTIF($AU$2:AU448,0)</f>
        <v>264</v>
      </c>
    </row>
    <row r="449" spans="19:48" ht="18" customHeight="1" x14ac:dyDescent="0.7">
      <c r="S449" s="17">
        <f t="shared" si="101"/>
        <v>43904</v>
      </c>
      <c r="T449" s="25">
        <f t="shared" si="93"/>
        <v>43904</v>
      </c>
      <c r="U449" s="24" t="str">
        <f t="shared" si="94"/>
        <v>27</v>
      </c>
      <c r="V449" s="23">
        <f>IF(S449="","",IF(COUNTIF(祝日計算!$D$6:$H$12,祝日計算!U449)&gt;0,1,0))</f>
        <v>1</v>
      </c>
      <c r="AI449" s="17" t="str">
        <f t="shared" si="100"/>
        <v/>
      </c>
      <c r="AJ449" s="18"/>
      <c r="AL449" s="17" t="str">
        <f>IF(COUNTIF($AL$2:AL448,AI449)&gt;0,"",IF(AI449="","",AI449))</f>
        <v/>
      </c>
      <c r="AM449" s="16"/>
      <c r="AR449" s="27">
        <f t="shared" si="98"/>
        <v>43913</v>
      </c>
      <c r="AS449" s="27" t="str">
        <f t="shared" si="95"/>
        <v>月</v>
      </c>
      <c r="AT449" s="26" t="str">
        <f t="shared" si="96"/>
        <v/>
      </c>
      <c r="AU449" s="26">
        <f t="shared" si="97"/>
        <v>0</v>
      </c>
      <c r="AV449" s="26">
        <f>COUNTIF($AU$2:AU449,0)</f>
        <v>265</v>
      </c>
    </row>
    <row r="450" spans="19:48" ht="18" customHeight="1" x14ac:dyDescent="0.7">
      <c r="S450" s="17">
        <f t="shared" si="101"/>
        <v>43905</v>
      </c>
      <c r="T450" s="25">
        <f t="shared" ref="T450:T513" si="102">S450</f>
        <v>43905</v>
      </c>
      <c r="U450" s="24" t="str">
        <f t="shared" ref="U450:U513" si="103">IFERROR(INT((DAY(S450)-0.1)/7)+1&amp;WEEKDAY(S450),"")</f>
        <v>31</v>
      </c>
      <c r="V450" s="23">
        <f>IF(S450="","",IF(COUNTIF(祝日計算!$D$6:$H$12,祝日計算!U450)&gt;0,1,0))</f>
        <v>1</v>
      </c>
      <c r="AI450" s="17" t="str">
        <f t="shared" si="100"/>
        <v/>
      </c>
      <c r="AJ450" s="18"/>
      <c r="AL450" s="17" t="str">
        <f>IF(COUNTIF($AL$2:AL449,AI450)&gt;0,"",IF(AI450="","",AI450))</f>
        <v/>
      </c>
      <c r="AM450" s="16"/>
      <c r="AR450" s="27">
        <f t="shared" si="98"/>
        <v>43914</v>
      </c>
      <c r="AS450" s="27" t="str">
        <f t="shared" ref="AS450:AS513" si="104">IF(AT450&lt;&gt;"","祝",TEXT(AR450,"aaa"))</f>
        <v>火</v>
      </c>
      <c r="AT450" s="26" t="str">
        <f t="shared" ref="AT450:AT513" si="105">IFERROR(VLOOKUP(AR450,$AL$2:$AM$1398,2,FALSE),"")&amp;""</f>
        <v/>
      </c>
      <c r="AU450" s="26">
        <f t="shared" ref="AU450:AU513" si="106">IF($B$21=1,IF(COUNTIF($AL$2:$AL$1398,AR450)&gt;0,1,0),IF((COUNTIF($AI$2:$AI$41,AR450)+COUNTIF($AI$283:$AI$1398,AR450))&gt;0,1,0))</f>
        <v>1</v>
      </c>
      <c r="AV450" s="26">
        <f>COUNTIF($AU$2:AU450,0)</f>
        <v>265</v>
      </c>
    </row>
    <row r="451" spans="19:48" ht="18" customHeight="1" x14ac:dyDescent="0.7">
      <c r="S451" s="17">
        <f t="shared" si="101"/>
        <v>43906</v>
      </c>
      <c r="T451" s="25">
        <f t="shared" si="102"/>
        <v>43906</v>
      </c>
      <c r="U451" s="24" t="str">
        <f t="shared" si="103"/>
        <v>32</v>
      </c>
      <c r="V451" s="23">
        <f>IF(S451="","",IF(COUNTIF(祝日計算!$D$6:$H$12,祝日計算!U451)&gt;0,1,0))</f>
        <v>0</v>
      </c>
      <c r="AI451" s="17" t="str">
        <f t="shared" si="100"/>
        <v/>
      </c>
      <c r="AJ451" s="18"/>
      <c r="AL451" s="17" t="str">
        <f>IF(COUNTIF($AL$2:AL450,AI451)&gt;0,"",IF(AI451="","",AI451))</f>
        <v/>
      </c>
      <c r="AM451" s="16"/>
      <c r="AR451" s="27">
        <f t="shared" ref="AR451:AR514" si="107">AR450+1</f>
        <v>43915</v>
      </c>
      <c r="AS451" s="27" t="str">
        <f t="shared" si="104"/>
        <v>水</v>
      </c>
      <c r="AT451" s="26" t="str">
        <f t="shared" si="105"/>
        <v/>
      </c>
      <c r="AU451" s="26">
        <f t="shared" si="106"/>
        <v>0</v>
      </c>
      <c r="AV451" s="26">
        <f>COUNTIF($AU$2:AU451,0)</f>
        <v>266</v>
      </c>
    </row>
    <row r="452" spans="19:48" ht="18" customHeight="1" x14ac:dyDescent="0.7">
      <c r="S452" s="17">
        <f t="shared" si="101"/>
        <v>43907</v>
      </c>
      <c r="T452" s="25">
        <f t="shared" si="102"/>
        <v>43907</v>
      </c>
      <c r="U452" s="24" t="str">
        <f t="shared" si="103"/>
        <v>33</v>
      </c>
      <c r="V452" s="23">
        <f>IF(S452="","",IF(COUNTIF(祝日計算!$D$6:$H$12,祝日計算!U452)&gt;0,1,0))</f>
        <v>0</v>
      </c>
      <c r="AI452" s="17">
        <f t="shared" si="100"/>
        <v>43631</v>
      </c>
      <c r="AJ452" s="18"/>
      <c r="AL452" s="17">
        <f>IF(COUNTIF($AL$2:AL451,AI452)&gt;0,"",IF(AI452="","",AI452))</f>
        <v>43631</v>
      </c>
      <c r="AM452" s="16"/>
      <c r="AR452" s="27">
        <f t="shared" si="107"/>
        <v>43916</v>
      </c>
      <c r="AS452" s="27" t="str">
        <f t="shared" si="104"/>
        <v>木</v>
      </c>
      <c r="AT452" s="26" t="str">
        <f t="shared" si="105"/>
        <v/>
      </c>
      <c r="AU452" s="26">
        <f t="shared" si="106"/>
        <v>0</v>
      </c>
      <c r="AV452" s="26">
        <f>COUNTIF($AU$2:AU452,0)</f>
        <v>267</v>
      </c>
    </row>
    <row r="453" spans="19:48" ht="18" customHeight="1" x14ac:dyDescent="0.7">
      <c r="S453" s="17">
        <f t="shared" si="101"/>
        <v>43908</v>
      </c>
      <c r="T453" s="25">
        <f t="shared" si="102"/>
        <v>43908</v>
      </c>
      <c r="U453" s="24" t="str">
        <f t="shared" si="103"/>
        <v>34</v>
      </c>
      <c r="V453" s="23">
        <f>IF(S453="","",IF(COUNTIF(祝日計算!$D$6:$H$12,祝日計算!U453)&gt;0,1,0))</f>
        <v>0</v>
      </c>
      <c r="AI453" s="17">
        <f t="shared" si="100"/>
        <v>43632</v>
      </c>
      <c r="AJ453" s="18"/>
      <c r="AL453" s="17">
        <f>IF(COUNTIF($AL$2:AL452,AI453)&gt;0,"",IF(AI453="","",AI453))</f>
        <v>43632</v>
      </c>
      <c r="AM453" s="16"/>
      <c r="AR453" s="27">
        <f t="shared" si="107"/>
        <v>43917</v>
      </c>
      <c r="AS453" s="27" t="str">
        <f t="shared" si="104"/>
        <v>金</v>
      </c>
      <c r="AT453" s="26" t="str">
        <f t="shared" si="105"/>
        <v/>
      </c>
      <c r="AU453" s="26">
        <f t="shared" si="106"/>
        <v>0</v>
      </c>
      <c r="AV453" s="26">
        <f>COUNTIF($AU$2:AU453,0)</f>
        <v>268</v>
      </c>
    </row>
    <row r="454" spans="19:48" ht="18" customHeight="1" x14ac:dyDescent="0.7">
      <c r="S454" s="17">
        <f t="shared" si="101"/>
        <v>43909</v>
      </c>
      <c r="T454" s="25">
        <f t="shared" si="102"/>
        <v>43909</v>
      </c>
      <c r="U454" s="24" t="str">
        <f t="shared" si="103"/>
        <v>35</v>
      </c>
      <c r="V454" s="23">
        <f>IF(S454="","",IF(COUNTIF(祝日計算!$D$6:$H$12,祝日計算!U454)&gt;0,1,0))</f>
        <v>0</v>
      </c>
      <c r="AI454" s="17" t="str">
        <f t="shared" si="100"/>
        <v/>
      </c>
      <c r="AJ454" s="18"/>
      <c r="AL454" s="17" t="str">
        <f>IF(COUNTIF($AL$2:AL453,AI454)&gt;0,"",IF(AI454="","",AI454))</f>
        <v/>
      </c>
      <c r="AM454" s="16"/>
      <c r="AR454" s="27">
        <f t="shared" si="107"/>
        <v>43918</v>
      </c>
      <c r="AS454" s="27" t="str">
        <f t="shared" si="104"/>
        <v>土</v>
      </c>
      <c r="AT454" s="26" t="str">
        <f t="shared" si="105"/>
        <v/>
      </c>
      <c r="AU454" s="26">
        <f t="shared" si="106"/>
        <v>1</v>
      </c>
      <c r="AV454" s="26">
        <f>COUNTIF($AU$2:AU454,0)</f>
        <v>268</v>
      </c>
    </row>
    <row r="455" spans="19:48" ht="18" customHeight="1" x14ac:dyDescent="0.7">
      <c r="S455" s="17">
        <f t="shared" si="101"/>
        <v>43910</v>
      </c>
      <c r="T455" s="25">
        <f t="shared" si="102"/>
        <v>43910</v>
      </c>
      <c r="U455" s="24" t="str">
        <f t="shared" si="103"/>
        <v>36</v>
      </c>
      <c r="V455" s="23">
        <f>IF(S455="","",IF(COUNTIF(祝日計算!$D$6:$H$12,祝日計算!U455)&gt;0,1,0))</f>
        <v>0</v>
      </c>
      <c r="AI455" s="17" t="str">
        <f t="shared" si="100"/>
        <v/>
      </c>
      <c r="AJ455" s="18"/>
      <c r="AL455" s="17" t="str">
        <f>IF(COUNTIF($AL$2:AL454,AI455)&gt;0,"",IF(AI455="","",AI455))</f>
        <v/>
      </c>
      <c r="AM455" s="16"/>
      <c r="AR455" s="27">
        <f t="shared" si="107"/>
        <v>43919</v>
      </c>
      <c r="AS455" s="27" t="str">
        <f t="shared" si="104"/>
        <v>日</v>
      </c>
      <c r="AT455" s="26" t="str">
        <f t="shared" si="105"/>
        <v/>
      </c>
      <c r="AU455" s="26">
        <f t="shared" si="106"/>
        <v>1</v>
      </c>
      <c r="AV455" s="26">
        <f>COUNTIF($AU$2:AU455,0)</f>
        <v>268</v>
      </c>
    </row>
    <row r="456" spans="19:48" ht="18" customHeight="1" x14ac:dyDescent="0.7">
      <c r="S456" s="17">
        <f t="shared" si="101"/>
        <v>43911</v>
      </c>
      <c r="T456" s="25">
        <f t="shared" si="102"/>
        <v>43911</v>
      </c>
      <c r="U456" s="24" t="str">
        <f t="shared" si="103"/>
        <v>37</v>
      </c>
      <c r="V456" s="23">
        <f>IF(S456="","",IF(COUNTIF(祝日計算!$D$6:$H$12,祝日計算!U456)&gt;0,1,0))</f>
        <v>1</v>
      </c>
      <c r="AI456" s="17" t="str">
        <f t="shared" si="100"/>
        <v/>
      </c>
      <c r="AJ456" s="18"/>
      <c r="AL456" s="17" t="str">
        <f>IF(COUNTIF($AL$2:AL455,AI456)&gt;0,"",IF(AI456="","",AI456))</f>
        <v/>
      </c>
      <c r="AM456" s="16"/>
      <c r="AR456" s="27">
        <f t="shared" si="107"/>
        <v>43920</v>
      </c>
      <c r="AS456" s="27" t="str">
        <f t="shared" si="104"/>
        <v>月</v>
      </c>
      <c r="AT456" s="26" t="str">
        <f t="shared" si="105"/>
        <v/>
      </c>
      <c r="AU456" s="26">
        <f t="shared" si="106"/>
        <v>0</v>
      </c>
      <c r="AV456" s="26">
        <f>COUNTIF($AU$2:AU456,0)</f>
        <v>269</v>
      </c>
    </row>
    <row r="457" spans="19:48" ht="18" customHeight="1" x14ac:dyDescent="0.7">
      <c r="S457" s="17">
        <f t="shared" si="101"/>
        <v>43912</v>
      </c>
      <c r="T457" s="25">
        <f t="shared" si="102"/>
        <v>43912</v>
      </c>
      <c r="U457" s="24" t="str">
        <f t="shared" si="103"/>
        <v>41</v>
      </c>
      <c r="V457" s="23">
        <f>IF(S457="","",IF(COUNTIF(祝日計算!$D$6:$H$12,祝日計算!U457)&gt;0,1,0))</f>
        <v>1</v>
      </c>
      <c r="AI457" s="17" t="str">
        <f t="shared" si="100"/>
        <v/>
      </c>
      <c r="AJ457" s="18"/>
      <c r="AL457" s="17" t="str">
        <f>IF(COUNTIF($AL$2:AL456,AI457)&gt;0,"",IF(AI457="","",AI457))</f>
        <v/>
      </c>
      <c r="AM457" s="16"/>
      <c r="AR457" s="27">
        <f t="shared" si="107"/>
        <v>43921</v>
      </c>
      <c r="AS457" s="27" t="str">
        <f t="shared" si="104"/>
        <v>火</v>
      </c>
      <c r="AT457" s="26" t="str">
        <f t="shared" si="105"/>
        <v/>
      </c>
      <c r="AU457" s="26">
        <f t="shared" si="106"/>
        <v>0</v>
      </c>
      <c r="AV457" s="26">
        <f>COUNTIF($AU$2:AU457,0)</f>
        <v>270</v>
      </c>
    </row>
    <row r="458" spans="19:48" ht="18" customHeight="1" x14ac:dyDescent="0.7">
      <c r="S458" s="17">
        <f t="shared" si="101"/>
        <v>43913</v>
      </c>
      <c r="T458" s="25">
        <f t="shared" si="102"/>
        <v>43913</v>
      </c>
      <c r="U458" s="24" t="str">
        <f t="shared" si="103"/>
        <v>42</v>
      </c>
      <c r="V458" s="23">
        <f>IF(S458="","",IF(COUNTIF(祝日計算!$D$6:$H$12,祝日計算!U458)&gt;0,1,0))</f>
        <v>0</v>
      </c>
      <c r="AI458" s="17" t="str">
        <f t="shared" si="100"/>
        <v/>
      </c>
      <c r="AJ458" s="18"/>
      <c r="AL458" s="17" t="str">
        <f>IF(COUNTIF($AL$2:AL457,AI458)&gt;0,"",IF(AI458="","",AI458))</f>
        <v/>
      </c>
      <c r="AM458" s="16"/>
      <c r="AR458" s="27">
        <f t="shared" si="107"/>
        <v>43922</v>
      </c>
      <c r="AS458" s="27" t="str">
        <f t="shared" si="104"/>
        <v>祝</v>
      </c>
      <c r="AT458" s="26" t="str">
        <f t="shared" si="105"/>
        <v>創立記念日</v>
      </c>
      <c r="AU458" s="26">
        <f t="shared" si="106"/>
        <v>1</v>
      </c>
      <c r="AV458" s="26">
        <f>COUNTIF($AU$2:AU458,0)</f>
        <v>270</v>
      </c>
    </row>
    <row r="459" spans="19:48" ht="18" customHeight="1" x14ac:dyDescent="0.7">
      <c r="S459" s="17">
        <f t="shared" si="101"/>
        <v>43914</v>
      </c>
      <c r="T459" s="25">
        <f t="shared" si="102"/>
        <v>43914</v>
      </c>
      <c r="U459" s="24" t="str">
        <f t="shared" si="103"/>
        <v>43</v>
      </c>
      <c r="V459" s="23">
        <f>IF(S459="","",IF(COUNTIF(祝日計算!$D$6:$H$12,祝日計算!U459)&gt;0,1,0))</f>
        <v>1</v>
      </c>
      <c r="AI459" s="17">
        <f t="shared" si="100"/>
        <v>43638</v>
      </c>
      <c r="AJ459" s="18"/>
      <c r="AL459" s="17">
        <f>IF(COUNTIF($AL$2:AL458,AI459)&gt;0,"",IF(AI459="","",AI459))</f>
        <v>43638</v>
      </c>
      <c r="AM459" s="16"/>
      <c r="AR459" s="27">
        <f t="shared" si="107"/>
        <v>43923</v>
      </c>
      <c r="AS459" s="27" t="str">
        <f t="shared" si="104"/>
        <v>木</v>
      </c>
      <c r="AT459" s="26" t="str">
        <f t="shared" si="105"/>
        <v/>
      </c>
      <c r="AU459" s="26">
        <f t="shared" si="106"/>
        <v>0</v>
      </c>
      <c r="AV459" s="26">
        <f>COUNTIF($AU$2:AU459,0)</f>
        <v>271</v>
      </c>
    </row>
    <row r="460" spans="19:48" ht="18" customHeight="1" x14ac:dyDescent="0.7">
      <c r="S460" s="17">
        <f t="shared" si="101"/>
        <v>43915</v>
      </c>
      <c r="T460" s="25">
        <f t="shared" si="102"/>
        <v>43915</v>
      </c>
      <c r="U460" s="24" t="str">
        <f t="shared" si="103"/>
        <v>44</v>
      </c>
      <c r="V460" s="23">
        <f>IF(S460="","",IF(COUNTIF(祝日計算!$D$6:$H$12,祝日計算!U460)&gt;0,1,0))</f>
        <v>0</v>
      </c>
      <c r="AI460" s="17">
        <f t="shared" si="100"/>
        <v>43639</v>
      </c>
      <c r="AJ460" s="18"/>
      <c r="AL460" s="17">
        <f>IF(COUNTIF($AL$2:AL459,AI460)&gt;0,"",IF(AI460="","",AI460))</f>
        <v>43639</v>
      </c>
      <c r="AM460" s="16"/>
      <c r="AR460" s="27">
        <f t="shared" si="107"/>
        <v>43924</v>
      </c>
      <c r="AS460" s="27" t="str">
        <f t="shared" si="104"/>
        <v>金</v>
      </c>
      <c r="AT460" s="26" t="str">
        <f t="shared" si="105"/>
        <v/>
      </c>
      <c r="AU460" s="26">
        <f t="shared" si="106"/>
        <v>0</v>
      </c>
      <c r="AV460" s="26">
        <f>COUNTIF($AU$2:AU460,0)</f>
        <v>272</v>
      </c>
    </row>
    <row r="461" spans="19:48" ht="18" customHeight="1" x14ac:dyDescent="0.7">
      <c r="S461" s="17">
        <f t="shared" si="101"/>
        <v>43916</v>
      </c>
      <c r="T461" s="25">
        <f t="shared" si="102"/>
        <v>43916</v>
      </c>
      <c r="U461" s="24" t="str">
        <f t="shared" si="103"/>
        <v>45</v>
      </c>
      <c r="V461" s="23">
        <f>IF(S461="","",IF(COUNTIF(祝日計算!$D$6:$H$12,祝日計算!U461)&gt;0,1,0))</f>
        <v>0</v>
      </c>
      <c r="AI461" s="17" t="str">
        <f t="shared" si="100"/>
        <v/>
      </c>
      <c r="AJ461" s="18"/>
      <c r="AL461" s="17" t="str">
        <f>IF(COUNTIF($AL$2:AL460,AI461)&gt;0,"",IF(AI461="","",AI461))</f>
        <v/>
      </c>
      <c r="AM461" s="16"/>
      <c r="AR461" s="27">
        <f t="shared" si="107"/>
        <v>43925</v>
      </c>
      <c r="AS461" s="27" t="str">
        <f t="shared" si="104"/>
        <v>土</v>
      </c>
      <c r="AT461" s="26" t="str">
        <f t="shared" si="105"/>
        <v/>
      </c>
      <c r="AU461" s="26">
        <f t="shared" si="106"/>
        <v>1</v>
      </c>
      <c r="AV461" s="26">
        <f>COUNTIF($AU$2:AU461,0)</f>
        <v>272</v>
      </c>
    </row>
    <row r="462" spans="19:48" ht="18" customHeight="1" x14ac:dyDescent="0.7">
      <c r="S462" s="17">
        <f t="shared" si="101"/>
        <v>43917</v>
      </c>
      <c r="T462" s="25">
        <f t="shared" si="102"/>
        <v>43917</v>
      </c>
      <c r="U462" s="24" t="str">
        <f t="shared" si="103"/>
        <v>46</v>
      </c>
      <c r="V462" s="23">
        <f>IF(S462="","",IF(COUNTIF(祝日計算!$D$6:$H$12,祝日計算!U462)&gt;0,1,0))</f>
        <v>0</v>
      </c>
      <c r="AI462" s="17">
        <f t="shared" si="100"/>
        <v>43641</v>
      </c>
      <c r="AJ462" s="18"/>
      <c r="AL462" s="17">
        <f>IF(COUNTIF($AL$2:AL461,AI462)&gt;0,"",IF(AI462="","",AI462))</f>
        <v>43641</v>
      </c>
      <c r="AM462" s="16"/>
      <c r="AR462" s="27">
        <f t="shared" si="107"/>
        <v>43926</v>
      </c>
      <c r="AS462" s="27" t="str">
        <f t="shared" si="104"/>
        <v>日</v>
      </c>
      <c r="AT462" s="26" t="str">
        <f t="shared" si="105"/>
        <v/>
      </c>
      <c r="AU462" s="26">
        <f t="shared" si="106"/>
        <v>1</v>
      </c>
      <c r="AV462" s="26">
        <f>COUNTIF($AU$2:AU462,0)</f>
        <v>272</v>
      </c>
    </row>
    <row r="463" spans="19:48" ht="18" customHeight="1" x14ac:dyDescent="0.7">
      <c r="S463" s="17">
        <f t="shared" si="101"/>
        <v>43918</v>
      </c>
      <c r="T463" s="25">
        <f t="shared" si="102"/>
        <v>43918</v>
      </c>
      <c r="U463" s="24" t="str">
        <f t="shared" si="103"/>
        <v>47</v>
      </c>
      <c r="V463" s="23">
        <f>IF(S463="","",IF(COUNTIF(祝日計算!$D$6:$H$12,祝日計算!U463)&gt;0,1,0))</f>
        <v>1</v>
      </c>
      <c r="AI463" s="17" t="str">
        <f t="shared" si="100"/>
        <v/>
      </c>
      <c r="AJ463" s="18"/>
      <c r="AL463" s="17" t="str">
        <f>IF(COUNTIF($AL$2:AL462,AI463)&gt;0,"",IF(AI463="","",AI463))</f>
        <v/>
      </c>
      <c r="AM463" s="16"/>
      <c r="AR463" s="27">
        <f t="shared" si="107"/>
        <v>43927</v>
      </c>
      <c r="AS463" s="27" t="str">
        <f t="shared" si="104"/>
        <v>月</v>
      </c>
      <c r="AT463" s="26" t="str">
        <f t="shared" si="105"/>
        <v/>
      </c>
      <c r="AU463" s="26">
        <f t="shared" si="106"/>
        <v>0</v>
      </c>
      <c r="AV463" s="26">
        <f>COUNTIF($AU$2:AU463,0)</f>
        <v>273</v>
      </c>
    </row>
    <row r="464" spans="19:48" ht="18" customHeight="1" x14ac:dyDescent="0.7">
      <c r="S464" s="17">
        <f t="shared" si="101"/>
        <v>43919</v>
      </c>
      <c r="T464" s="25">
        <f t="shared" si="102"/>
        <v>43919</v>
      </c>
      <c r="U464" s="24" t="str">
        <f t="shared" si="103"/>
        <v>51</v>
      </c>
      <c r="V464" s="23">
        <f>IF(S464="","",IF(COUNTIF(祝日計算!$D$6:$H$12,祝日計算!U464)&gt;0,1,0))</f>
        <v>1</v>
      </c>
      <c r="AI464" s="17" t="str">
        <f t="shared" si="100"/>
        <v/>
      </c>
      <c r="AJ464" s="18"/>
      <c r="AL464" s="17" t="str">
        <f>IF(COUNTIF($AL$2:AL463,AI464)&gt;0,"",IF(AI464="","",AI464))</f>
        <v/>
      </c>
      <c r="AM464" s="16"/>
      <c r="AR464" s="27">
        <f t="shared" si="107"/>
        <v>43928</v>
      </c>
      <c r="AS464" s="27" t="str">
        <f t="shared" si="104"/>
        <v>火</v>
      </c>
      <c r="AT464" s="26" t="str">
        <f t="shared" si="105"/>
        <v/>
      </c>
      <c r="AU464" s="26">
        <f t="shared" si="106"/>
        <v>0</v>
      </c>
      <c r="AV464" s="26">
        <f>COUNTIF($AU$2:AU464,0)</f>
        <v>274</v>
      </c>
    </row>
    <row r="465" spans="19:48" ht="18" customHeight="1" x14ac:dyDescent="0.7">
      <c r="S465" s="17">
        <f t="shared" si="101"/>
        <v>43920</v>
      </c>
      <c r="T465" s="25">
        <f t="shared" si="102"/>
        <v>43920</v>
      </c>
      <c r="U465" s="24" t="str">
        <f t="shared" si="103"/>
        <v>52</v>
      </c>
      <c r="V465" s="23">
        <f>IF(S465="","",IF(COUNTIF(祝日計算!$D$6:$H$12,祝日計算!U465)&gt;0,1,0))</f>
        <v>0</v>
      </c>
      <c r="AI465" s="17" t="str">
        <f t="shared" si="100"/>
        <v/>
      </c>
      <c r="AJ465" s="18"/>
      <c r="AL465" s="17" t="str">
        <f>IF(COUNTIF($AL$2:AL464,AI465)&gt;0,"",IF(AI465="","",AI465))</f>
        <v/>
      </c>
      <c r="AM465" s="16"/>
      <c r="AR465" s="27">
        <f t="shared" si="107"/>
        <v>43929</v>
      </c>
      <c r="AS465" s="27" t="str">
        <f t="shared" si="104"/>
        <v>水</v>
      </c>
      <c r="AT465" s="26" t="str">
        <f t="shared" si="105"/>
        <v/>
      </c>
      <c r="AU465" s="26">
        <f t="shared" si="106"/>
        <v>0</v>
      </c>
      <c r="AV465" s="26">
        <f>COUNTIF($AU$2:AU465,0)</f>
        <v>275</v>
      </c>
    </row>
    <row r="466" spans="19:48" ht="18" customHeight="1" x14ac:dyDescent="0.7">
      <c r="S466" s="17">
        <f t="shared" si="101"/>
        <v>43921</v>
      </c>
      <c r="T466" s="25">
        <f t="shared" si="102"/>
        <v>43921</v>
      </c>
      <c r="U466" s="24" t="str">
        <f t="shared" si="103"/>
        <v>53</v>
      </c>
      <c r="V466" s="23">
        <f>IF(S466="","",IF(COUNTIF(祝日計算!$D$6:$H$12,祝日計算!U466)&gt;0,1,0))</f>
        <v>0</v>
      </c>
      <c r="AI466" s="17">
        <f t="shared" si="100"/>
        <v>43645</v>
      </c>
      <c r="AJ466" s="18"/>
      <c r="AL466" s="17">
        <f>IF(COUNTIF($AL$2:AL465,AI466)&gt;0,"",IF(AI466="","",AI466))</f>
        <v>43645</v>
      </c>
      <c r="AM466" s="16"/>
      <c r="AR466" s="27">
        <f t="shared" si="107"/>
        <v>43930</v>
      </c>
      <c r="AS466" s="27" t="str">
        <f t="shared" si="104"/>
        <v>木</v>
      </c>
      <c r="AT466" s="26" t="str">
        <f t="shared" si="105"/>
        <v/>
      </c>
      <c r="AU466" s="26">
        <f t="shared" si="106"/>
        <v>0</v>
      </c>
      <c r="AV466" s="26">
        <f>COUNTIF($AU$2:AU466,0)</f>
        <v>276</v>
      </c>
    </row>
    <row r="467" spans="19:48" ht="18" customHeight="1" x14ac:dyDescent="0.7">
      <c r="S467" s="17">
        <f>DATE(設定!$G$2,4,1)</f>
        <v>43922</v>
      </c>
      <c r="T467" s="25">
        <f t="shared" si="102"/>
        <v>43922</v>
      </c>
      <c r="U467" s="24" t="str">
        <f t="shared" si="103"/>
        <v>14</v>
      </c>
      <c r="V467" s="23">
        <f>IF(S467="","",IF(COUNTIF(祝日計算!$D$6:$H$12,祝日計算!U467)&gt;0,1,0))</f>
        <v>0</v>
      </c>
      <c r="AI467" s="17">
        <f t="shared" si="100"/>
        <v>43646</v>
      </c>
      <c r="AJ467" s="18"/>
      <c r="AL467" s="17">
        <f>IF(COUNTIF($AL$2:AL466,AI467)&gt;0,"",IF(AI467="","",AI467))</f>
        <v>43646</v>
      </c>
      <c r="AM467" s="16"/>
      <c r="AR467" s="27">
        <f t="shared" si="107"/>
        <v>43931</v>
      </c>
      <c r="AS467" s="27" t="str">
        <f t="shared" si="104"/>
        <v>金</v>
      </c>
      <c r="AT467" s="26" t="str">
        <f t="shared" si="105"/>
        <v/>
      </c>
      <c r="AU467" s="26">
        <f t="shared" si="106"/>
        <v>0</v>
      </c>
      <c r="AV467" s="26">
        <f>COUNTIF($AU$2:AU467,0)</f>
        <v>277</v>
      </c>
    </row>
    <row r="468" spans="19:48" ht="18" customHeight="1" x14ac:dyDescent="0.7">
      <c r="S468" s="17">
        <f t="shared" ref="S468:S497" si="108">IF(S467="","",IF(MONTH(S467)&lt;&gt;MONTH(S467+1),"",S467+1))</f>
        <v>43923</v>
      </c>
      <c r="T468" s="25">
        <f t="shared" si="102"/>
        <v>43923</v>
      </c>
      <c r="U468" s="24" t="str">
        <f t="shared" si="103"/>
        <v>15</v>
      </c>
      <c r="V468" s="23">
        <f>IF(S468="","",IF(COUNTIF(祝日計算!$D$6:$H$12,祝日計算!U468)&gt;0,1,0))</f>
        <v>0</v>
      </c>
      <c r="AI468" s="17" t="str">
        <f t="shared" si="100"/>
        <v/>
      </c>
      <c r="AJ468" s="18"/>
      <c r="AL468" s="17" t="str">
        <f>IF(COUNTIF($AL$2:AL467,AI468)&gt;0,"",IF(AI468="","",AI468))</f>
        <v/>
      </c>
      <c r="AM468" s="16"/>
      <c r="AR468" s="27">
        <f t="shared" si="107"/>
        <v>43932</v>
      </c>
      <c r="AS468" s="27" t="str">
        <f t="shared" si="104"/>
        <v>土</v>
      </c>
      <c r="AT468" s="26" t="str">
        <f t="shared" si="105"/>
        <v/>
      </c>
      <c r="AU468" s="26">
        <f t="shared" si="106"/>
        <v>1</v>
      </c>
      <c r="AV468" s="26">
        <f>COUNTIF($AU$2:AU468,0)</f>
        <v>277</v>
      </c>
    </row>
    <row r="469" spans="19:48" ht="18" customHeight="1" x14ac:dyDescent="0.7">
      <c r="S469" s="17">
        <f t="shared" si="108"/>
        <v>43924</v>
      </c>
      <c r="T469" s="25">
        <f t="shared" si="102"/>
        <v>43924</v>
      </c>
      <c r="U469" s="24" t="str">
        <f t="shared" si="103"/>
        <v>16</v>
      </c>
      <c r="V469" s="23">
        <f>IF(S469="","",IF(COUNTIF(祝日計算!$D$6:$H$12,祝日計算!U469)&gt;0,1,0))</f>
        <v>0</v>
      </c>
      <c r="AI469" s="17" t="str">
        <f t="shared" si="100"/>
        <v/>
      </c>
      <c r="AJ469" s="18"/>
      <c r="AL469" s="17" t="str">
        <f>IF(COUNTIF($AL$2:AL468,AI469)&gt;0,"",IF(AI469="","",AI469))</f>
        <v/>
      </c>
      <c r="AM469" s="16"/>
      <c r="AR469" s="27">
        <f t="shared" si="107"/>
        <v>43933</v>
      </c>
      <c r="AS469" s="27" t="str">
        <f t="shared" si="104"/>
        <v>日</v>
      </c>
      <c r="AT469" s="26" t="str">
        <f t="shared" si="105"/>
        <v/>
      </c>
      <c r="AU469" s="26">
        <f t="shared" si="106"/>
        <v>1</v>
      </c>
      <c r="AV469" s="26">
        <f>COUNTIF($AU$2:AU469,0)</f>
        <v>277</v>
      </c>
    </row>
    <row r="470" spans="19:48" ht="18" customHeight="1" x14ac:dyDescent="0.7">
      <c r="S470" s="17">
        <f t="shared" si="108"/>
        <v>43925</v>
      </c>
      <c r="T470" s="25">
        <f t="shared" si="102"/>
        <v>43925</v>
      </c>
      <c r="U470" s="24" t="str">
        <f t="shared" si="103"/>
        <v>17</v>
      </c>
      <c r="V470" s="23">
        <f>IF(S470="","",IF(COUNTIF(祝日計算!$D$6:$H$12,祝日計算!U470)&gt;0,1,0))</f>
        <v>1</v>
      </c>
      <c r="AI470" s="17" t="str">
        <f t="shared" si="100"/>
        <v/>
      </c>
      <c r="AJ470" s="18"/>
      <c r="AL470" s="17" t="str">
        <f>IF(COUNTIF($AL$2:AL469,AI470)&gt;0,"",IF(AI470="","",AI470))</f>
        <v/>
      </c>
      <c r="AM470" s="16"/>
      <c r="AR470" s="27">
        <f t="shared" si="107"/>
        <v>43934</v>
      </c>
      <c r="AS470" s="27" t="str">
        <f t="shared" si="104"/>
        <v>月</v>
      </c>
      <c r="AT470" s="26" t="str">
        <f t="shared" si="105"/>
        <v/>
      </c>
      <c r="AU470" s="26">
        <f t="shared" si="106"/>
        <v>0</v>
      </c>
      <c r="AV470" s="26">
        <f>COUNTIF($AU$2:AU470,0)</f>
        <v>278</v>
      </c>
    </row>
    <row r="471" spans="19:48" ht="18" customHeight="1" x14ac:dyDescent="0.7">
      <c r="S471" s="17">
        <f t="shared" si="108"/>
        <v>43926</v>
      </c>
      <c r="T471" s="25">
        <f t="shared" si="102"/>
        <v>43926</v>
      </c>
      <c r="U471" s="24" t="str">
        <f t="shared" si="103"/>
        <v>11</v>
      </c>
      <c r="V471" s="23">
        <f>IF(S471="","",IF(COUNTIF(祝日計算!$D$6:$H$12,祝日計算!U471)&gt;0,1,0))</f>
        <v>1</v>
      </c>
      <c r="AI471" s="17" t="str">
        <f t="shared" si="100"/>
        <v/>
      </c>
      <c r="AJ471" s="18"/>
      <c r="AL471" s="17" t="str">
        <f>IF(COUNTIF($AL$2:AL470,AI471)&gt;0,"",IF(AI471="","",AI471))</f>
        <v/>
      </c>
      <c r="AM471" s="16"/>
      <c r="AR471" s="27">
        <f t="shared" si="107"/>
        <v>43935</v>
      </c>
      <c r="AS471" s="27" t="str">
        <f t="shared" si="104"/>
        <v>火</v>
      </c>
      <c r="AT471" s="26" t="str">
        <f t="shared" si="105"/>
        <v/>
      </c>
      <c r="AU471" s="26">
        <f t="shared" si="106"/>
        <v>1</v>
      </c>
      <c r="AV471" s="26">
        <f>COUNTIF($AU$2:AU471,0)</f>
        <v>278</v>
      </c>
    </row>
    <row r="472" spans="19:48" ht="18" customHeight="1" x14ac:dyDescent="0.7">
      <c r="S472" s="17">
        <f t="shared" si="108"/>
        <v>43927</v>
      </c>
      <c r="T472" s="25">
        <f t="shared" si="102"/>
        <v>43927</v>
      </c>
      <c r="U472" s="24" t="str">
        <f t="shared" si="103"/>
        <v>12</v>
      </c>
      <c r="V472" s="23">
        <f>IF(S472="","",IF(COUNTIF(祝日計算!$D$6:$H$12,祝日計算!U472)&gt;0,1,0))</f>
        <v>0</v>
      </c>
      <c r="AI472" s="17" t="str">
        <f t="shared" si="100"/>
        <v/>
      </c>
      <c r="AJ472" s="18"/>
      <c r="AL472" s="17" t="str">
        <f>IF(COUNTIF($AL$2:AL471,AI472)&gt;0,"",IF(AI472="","",AI472))</f>
        <v/>
      </c>
      <c r="AM472" s="16"/>
      <c r="AR472" s="27">
        <f t="shared" si="107"/>
        <v>43936</v>
      </c>
      <c r="AS472" s="27" t="str">
        <f t="shared" si="104"/>
        <v>水</v>
      </c>
      <c r="AT472" s="26" t="str">
        <f t="shared" si="105"/>
        <v/>
      </c>
      <c r="AU472" s="26">
        <f t="shared" si="106"/>
        <v>0</v>
      </c>
      <c r="AV472" s="26">
        <f>COUNTIF($AU$2:AU472,0)</f>
        <v>279</v>
      </c>
    </row>
    <row r="473" spans="19:48" ht="18" customHeight="1" x14ac:dyDescent="0.7">
      <c r="S473" s="17">
        <f t="shared" si="108"/>
        <v>43928</v>
      </c>
      <c r="T473" s="25">
        <f t="shared" si="102"/>
        <v>43928</v>
      </c>
      <c r="U473" s="24" t="str">
        <f t="shared" si="103"/>
        <v>13</v>
      </c>
      <c r="V473" s="23">
        <f>IF(S473="","",IF(COUNTIF(祝日計算!$D$6:$H$12,祝日計算!U473)&gt;0,1,0))</f>
        <v>0</v>
      </c>
      <c r="AI473" s="17" t="str">
        <f t="shared" si="100"/>
        <v/>
      </c>
      <c r="AJ473" s="18"/>
      <c r="AL473" s="17" t="str">
        <f>IF(COUNTIF($AL$2:AL472,AI473)&gt;0,"",IF(AI473="","",AI473))</f>
        <v/>
      </c>
      <c r="AM473" s="16"/>
      <c r="AR473" s="27">
        <f t="shared" si="107"/>
        <v>43937</v>
      </c>
      <c r="AS473" s="27" t="str">
        <f t="shared" si="104"/>
        <v>木</v>
      </c>
      <c r="AT473" s="26" t="str">
        <f t="shared" si="105"/>
        <v/>
      </c>
      <c r="AU473" s="26">
        <f t="shared" si="106"/>
        <v>0</v>
      </c>
      <c r="AV473" s="26">
        <f>COUNTIF($AU$2:AU473,0)</f>
        <v>280</v>
      </c>
    </row>
    <row r="474" spans="19:48" ht="18" customHeight="1" x14ac:dyDescent="0.7">
      <c r="S474" s="17">
        <f t="shared" si="108"/>
        <v>43929</v>
      </c>
      <c r="T474" s="25">
        <f t="shared" si="102"/>
        <v>43929</v>
      </c>
      <c r="U474" s="24" t="str">
        <f t="shared" si="103"/>
        <v>24</v>
      </c>
      <c r="V474" s="23">
        <f>IF(S474="","",IF(COUNTIF(祝日計算!$D$6:$H$12,祝日計算!U474)&gt;0,1,0))</f>
        <v>0</v>
      </c>
      <c r="AI474" s="17">
        <f t="shared" si="100"/>
        <v>43652</v>
      </c>
      <c r="AJ474" s="18"/>
      <c r="AL474" s="17">
        <f>IF(COUNTIF($AL$2:AL473,AI474)&gt;0,"",IF(AI474="","",AI474))</f>
        <v>43652</v>
      </c>
      <c r="AM474" s="16"/>
      <c r="AR474" s="27">
        <f t="shared" si="107"/>
        <v>43938</v>
      </c>
      <c r="AS474" s="27" t="str">
        <f t="shared" si="104"/>
        <v>金</v>
      </c>
      <c r="AT474" s="26" t="str">
        <f t="shared" si="105"/>
        <v/>
      </c>
      <c r="AU474" s="26">
        <f t="shared" si="106"/>
        <v>0</v>
      </c>
      <c r="AV474" s="26">
        <f>COUNTIF($AU$2:AU474,0)</f>
        <v>281</v>
      </c>
    </row>
    <row r="475" spans="19:48" ht="18" customHeight="1" x14ac:dyDescent="0.7">
      <c r="S475" s="17">
        <f t="shared" si="108"/>
        <v>43930</v>
      </c>
      <c r="T475" s="25">
        <f t="shared" si="102"/>
        <v>43930</v>
      </c>
      <c r="U475" s="24" t="str">
        <f t="shared" si="103"/>
        <v>25</v>
      </c>
      <c r="V475" s="23">
        <f>IF(S475="","",IF(COUNTIF(祝日計算!$D$6:$H$12,祝日計算!U475)&gt;0,1,0))</f>
        <v>0</v>
      </c>
      <c r="AI475" s="17">
        <f t="shared" ref="AI475:AI538" si="109">IF(V194=0,"",S194)</f>
        <v>43653</v>
      </c>
      <c r="AJ475" s="18"/>
      <c r="AL475" s="17">
        <f>IF(COUNTIF($AL$2:AL474,AI475)&gt;0,"",IF(AI475="","",AI475))</f>
        <v>43653</v>
      </c>
      <c r="AM475" s="16"/>
      <c r="AR475" s="27">
        <f t="shared" si="107"/>
        <v>43939</v>
      </c>
      <c r="AS475" s="27" t="str">
        <f t="shared" si="104"/>
        <v>土</v>
      </c>
      <c r="AT475" s="26" t="str">
        <f t="shared" si="105"/>
        <v/>
      </c>
      <c r="AU475" s="26">
        <f t="shared" si="106"/>
        <v>1</v>
      </c>
      <c r="AV475" s="26">
        <f>COUNTIF($AU$2:AU475,0)</f>
        <v>281</v>
      </c>
    </row>
    <row r="476" spans="19:48" ht="18" customHeight="1" x14ac:dyDescent="0.7">
      <c r="S476" s="17">
        <f t="shared" si="108"/>
        <v>43931</v>
      </c>
      <c r="T476" s="25">
        <f t="shared" si="102"/>
        <v>43931</v>
      </c>
      <c r="U476" s="24" t="str">
        <f t="shared" si="103"/>
        <v>26</v>
      </c>
      <c r="V476" s="23">
        <f>IF(S476="","",IF(COUNTIF(祝日計算!$D$6:$H$12,祝日計算!U476)&gt;0,1,0))</f>
        <v>0</v>
      </c>
      <c r="AI476" s="17" t="str">
        <f t="shared" si="109"/>
        <v/>
      </c>
      <c r="AJ476" s="18"/>
      <c r="AL476" s="17" t="str">
        <f>IF(COUNTIF($AL$2:AL475,AI476)&gt;0,"",IF(AI476="","",AI476))</f>
        <v/>
      </c>
      <c r="AM476" s="16"/>
      <c r="AR476" s="27">
        <f t="shared" si="107"/>
        <v>43940</v>
      </c>
      <c r="AS476" s="27" t="str">
        <f t="shared" si="104"/>
        <v>日</v>
      </c>
      <c r="AT476" s="26" t="str">
        <f t="shared" si="105"/>
        <v/>
      </c>
      <c r="AU476" s="26">
        <f t="shared" si="106"/>
        <v>1</v>
      </c>
      <c r="AV476" s="26">
        <f>COUNTIF($AU$2:AU476,0)</f>
        <v>281</v>
      </c>
    </row>
    <row r="477" spans="19:48" ht="18" customHeight="1" x14ac:dyDescent="0.7">
      <c r="S477" s="17">
        <f t="shared" si="108"/>
        <v>43932</v>
      </c>
      <c r="T477" s="25">
        <f t="shared" si="102"/>
        <v>43932</v>
      </c>
      <c r="U477" s="24" t="str">
        <f t="shared" si="103"/>
        <v>27</v>
      </c>
      <c r="V477" s="23">
        <f>IF(S477="","",IF(COUNTIF(祝日計算!$D$6:$H$12,祝日計算!U477)&gt;0,1,0))</f>
        <v>1</v>
      </c>
      <c r="AI477" s="17">
        <f t="shared" si="109"/>
        <v>43655</v>
      </c>
      <c r="AJ477" s="18"/>
      <c r="AL477" s="17">
        <f>IF(COUNTIF($AL$2:AL476,AI477)&gt;0,"",IF(AI477="","",AI477))</f>
        <v>43655</v>
      </c>
      <c r="AM477" s="16"/>
      <c r="AR477" s="27">
        <f t="shared" si="107"/>
        <v>43941</v>
      </c>
      <c r="AS477" s="27" t="str">
        <f t="shared" si="104"/>
        <v>月</v>
      </c>
      <c r="AT477" s="26" t="str">
        <f t="shared" si="105"/>
        <v/>
      </c>
      <c r="AU477" s="26">
        <f t="shared" si="106"/>
        <v>0</v>
      </c>
      <c r="AV477" s="26">
        <f>COUNTIF($AU$2:AU477,0)</f>
        <v>282</v>
      </c>
    </row>
    <row r="478" spans="19:48" ht="18" customHeight="1" x14ac:dyDescent="0.7">
      <c r="S478" s="17">
        <f t="shared" si="108"/>
        <v>43933</v>
      </c>
      <c r="T478" s="25">
        <f t="shared" si="102"/>
        <v>43933</v>
      </c>
      <c r="U478" s="24" t="str">
        <f t="shared" si="103"/>
        <v>21</v>
      </c>
      <c r="V478" s="23">
        <f>IF(S478="","",IF(COUNTIF(祝日計算!$D$6:$H$12,祝日計算!U478)&gt;0,1,0))</f>
        <v>1</v>
      </c>
      <c r="AI478" s="17" t="str">
        <f t="shared" si="109"/>
        <v/>
      </c>
      <c r="AJ478" s="18"/>
      <c r="AL478" s="17" t="str">
        <f>IF(COUNTIF($AL$2:AL477,AI478)&gt;0,"",IF(AI478="","",AI478))</f>
        <v/>
      </c>
      <c r="AM478" s="16"/>
      <c r="AR478" s="27">
        <f t="shared" si="107"/>
        <v>43942</v>
      </c>
      <c r="AS478" s="27" t="str">
        <f t="shared" si="104"/>
        <v>火</v>
      </c>
      <c r="AT478" s="26" t="str">
        <f t="shared" si="105"/>
        <v/>
      </c>
      <c r="AU478" s="26">
        <f t="shared" si="106"/>
        <v>0</v>
      </c>
      <c r="AV478" s="26">
        <f>COUNTIF($AU$2:AU478,0)</f>
        <v>283</v>
      </c>
    </row>
    <row r="479" spans="19:48" ht="18" customHeight="1" x14ac:dyDescent="0.7">
      <c r="S479" s="17">
        <f t="shared" si="108"/>
        <v>43934</v>
      </c>
      <c r="T479" s="25">
        <f t="shared" si="102"/>
        <v>43934</v>
      </c>
      <c r="U479" s="24" t="str">
        <f t="shared" si="103"/>
        <v>22</v>
      </c>
      <c r="V479" s="23">
        <f>IF(S479="","",IF(COUNTIF(祝日計算!$D$6:$H$12,祝日計算!U479)&gt;0,1,0))</f>
        <v>0</v>
      </c>
      <c r="AI479" s="17" t="str">
        <f t="shared" si="109"/>
        <v/>
      </c>
      <c r="AJ479" s="18"/>
      <c r="AL479" s="17" t="str">
        <f>IF(COUNTIF($AL$2:AL478,AI479)&gt;0,"",IF(AI479="","",AI479))</f>
        <v/>
      </c>
      <c r="AM479" s="16"/>
      <c r="AR479" s="27">
        <f t="shared" si="107"/>
        <v>43943</v>
      </c>
      <c r="AS479" s="27" t="str">
        <f t="shared" si="104"/>
        <v>水</v>
      </c>
      <c r="AT479" s="26" t="str">
        <f t="shared" si="105"/>
        <v/>
      </c>
      <c r="AU479" s="26">
        <f t="shared" si="106"/>
        <v>0</v>
      </c>
      <c r="AV479" s="26">
        <f>COUNTIF($AU$2:AU479,0)</f>
        <v>284</v>
      </c>
    </row>
    <row r="480" spans="19:48" ht="18" customHeight="1" x14ac:dyDescent="0.7">
      <c r="S480" s="17">
        <f t="shared" si="108"/>
        <v>43935</v>
      </c>
      <c r="T480" s="25">
        <f t="shared" si="102"/>
        <v>43935</v>
      </c>
      <c r="U480" s="24" t="str">
        <f t="shared" si="103"/>
        <v>23</v>
      </c>
      <c r="V480" s="23">
        <f>IF(S480="","",IF(COUNTIF(祝日計算!$D$6:$H$12,祝日計算!U480)&gt;0,1,0))</f>
        <v>1</v>
      </c>
      <c r="AI480" s="17" t="str">
        <f t="shared" si="109"/>
        <v/>
      </c>
      <c r="AJ480" s="18"/>
      <c r="AL480" s="17" t="str">
        <f>IF(COUNTIF($AL$2:AL479,AI480)&gt;0,"",IF(AI480="","",AI480))</f>
        <v/>
      </c>
      <c r="AM480" s="16"/>
      <c r="AR480" s="27">
        <f t="shared" si="107"/>
        <v>43944</v>
      </c>
      <c r="AS480" s="27" t="str">
        <f t="shared" si="104"/>
        <v>木</v>
      </c>
      <c r="AT480" s="26" t="str">
        <f t="shared" si="105"/>
        <v/>
      </c>
      <c r="AU480" s="26">
        <f t="shared" si="106"/>
        <v>0</v>
      </c>
      <c r="AV480" s="26">
        <f>COUNTIF($AU$2:AU480,0)</f>
        <v>285</v>
      </c>
    </row>
    <row r="481" spans="19:48" ht="18" customHeight="1" x14ac:dyDescent="0.7">
      <c r="S481" s="17">
        <f t="shared" si="108"/>
        <v>43936</v>
      </c>
      <c r="T481" s="25">
        <f t="shared" si="102"/>
        <v>43936</v>
      </c>
      <c r="U481" s="24" t="str">
        <f t="shared" si="103"/>
        <v>34</v>
      </c>
      <c r="V481" s="23">
        <f>IF(S481="","",IF(COUNTIF(祝日計算!$D$6:$H$12,祝日計算!U481)&gt;0,1,0))</f>
        <v>0</v>
      </c>
      <c r="AI481" s="17">
        <f t="shared" si="109"/>
        <v>43659</v>
      </c>
      <c r="AJ481" s="18"/>
      <c r="AL481" s="17">
        <f>IF(COUNTIF($AL$2:AL480,AI481)&gt;0,"",IF(AI481="","",AI481))</f>
        <v>43659</v>
      </c>
      <c r="AM481" s="16"/>
      <c r="AR481" s="27">
        <f t="shared" si="107"/>
        <v>43945</v>
      </c>
      <c r="AS481" s="27" t="str">
        <f t="shared" si="104"/>
        <v>金</v>
      </c>
      <c r="AT481" s="26" t="str">
        <f t="shared" si="105"/>
        <v/>
      </c>
      <c r="AU481" s="26">
        <f t="shared" si="106"/>
        <v>0</v>
      </c>
      <c r="AV481" s="26">
        <f>COUNTIF($AU$2:AU481,0)</f>
        <v>286</v>
      </c>
    </row>
    <row r="482" spans="19:48" ht="18" customHeight="1" x14ac:dyDescent="0.7">
      <c r="S482" s="17">
        <f t="shared" si="108"/>
        <v>43937</v>
      </c>
      <c r="T482" s="25">
        <f t="shared" si="102"/>
        <v>43937</v>
      </c>
      <c r="U482" s="24" t="str">
        <f t="shared" si="103"/>
        <v>35</v>
      </c>
      <c r="V482" s="23">
        <f>IF(S482="","",IF(COUNTIF(祝日計算!$D$6:$H$12,祝日計算!U482)&gt;0,1,0))</f>
        <v>0</v>
      </c>
      <c r="AI482" s="17">
        <f t="shared" si="109"/>
        <v>43660</v>
      </c>
      <c r="AJ482" s="18"/>
      <c r="AL482" s="17">
        <f>IF(COUNTIF($AL$2:AL481,AI482)&gt;0,"",IF(AI482="","",AI482))</f>
        <v>43660</v>
      </c>
      <c r="AM482" s="16"/>
      <c r="AR482" s="27">
        <f t="shared" si="107"/>
        <v>43946</v>
      </c>
      <c r="AS482" s="27" t="str">
        <f t="shared" si="104"/>
        <v>土</v>
      </c>
      <c r="AT482" s="26" t="str">
        <f t="shared" si="105"/>
        <v/>
      </c>
      <c r="AU482" s="26">
        <f t="shared" si="106"/>
        <v>1</v>
      </c>
      <c r="AV482" s="26">
        <f>COUNTIF($AU$2:AU482,0)</f>
        <v>286</v>
      </c>
    </row>
    <row r="483" spans="19:48" ht="18" customHeight="1" x14ac:dyDescent="0.7">
      <c r="S483" s="17">
        <f t="shared" si="108"/>
        <v>43938</v>
      </c>
      <c r="T483" s="25">
        <f t="shared" si="102"/>
        <v>43938</v>
      </c>
      <c r="U483" s="24" t="str">
        <f t="shared" si="103"/>
        <v>36</v>
      </c>
      <c r="V483" s="23">
        <f>IF(S483="","",IF(COUNTIF(祝日計算!$D$6:$H$12,祝日計算!U483)&gt;0,1,0))</f>
        <v>0</v>
      </c>
      <c r="AI483" s="17" t="str">
        <f t="shared" si="109"/>
        <v/>
      </c>
      <c r="AJ483" s="18"/>
      <c r="AL483" s="17" t="str">
        <f>IF(COUNTIF($AL$2:AL482,AI483)&gt;0,"",IF(AI483="","",AI483))</f>
        <v/>
      </c>
      <c r="AM483" s="16"/>
      <c r="AR483" s="27">
        <f t="shared" si="107"/>
        <v>43947</v>
      </c>
      <c r="AS483" s="27" t="str">
        <f t="shared" si="104"/>
        <v>日</v>
      </c>
      <c r="AT483" s="26" t="str">
        <f t="shared" si="105"/>
        <v/>
      </c>
      <c r="AU483" s="26">
        <f t="shared" si="106"/>
        <v>1</v>
      </c>
      <c r="AV483" s="26">
        <f>COUNTIF($AU$2:AU483,0)</f>
        <v>286</v>
      </c>
    </row>
    <row r="484" spans="19:48" ht="18" customHeight="1" x14ac:dyDescent="0.7">
      <c r="S484" s="17">
        <f t="shared" si="108"/>
        <v>43939</v>
      </c>
      <c r="T484" s="25">
        <f t="shared" si="102"/>
        <v>43939</v>
      </c>
      <c r="U484" s="24" t="str">
        <f t="shared" si="103"/>
        <v>37</v>
      </c>
      <c r="V484" s="23">
        <f>IF(S484="","",IF(COUNTIF(祝日計算!$D$6:$H$12,祝日計算!U484)&gt;0,1,0))</f>
        <v>1</v>
      </c>
      <c r="AI484" s="17" t="str">
        <f t="shared" si="109"/>
        <v/>
      </c>
      <c r="AJ484" s="18"/>
      <c r="AL484" s="17" t="str">
        <f>IF(COUNTIF($AL$2:AL483,AI484)&gt;0,"",IF(AI484="","",AI484))</f>
        <v/>
      </c>
      <c r="AM484" s="16"/>
      <c r="AR484" s="27">
        <f t="shared" si="107"/>
        <v>43948</v>
      </c>
      <c r="AS484" s="27" t="str">
        <f t="shared" si="104"/>
        <v>月</v>
      </c>
      <c r="AT484" s="26" t="str">
        <f t="shared" si="105"/>
        <v/>
      </c>
      <c r="AU484" s="26">
        <f t="shared" si="106"/>
        <v>0</v>
      </c>
      <c r="AV484" s="26">
        <f>COUNTIF($AU$2:AU484,0)</f>
        <v>287</v>
      </c>
    </row>
    <row r="485" spans="19:48" ht="18" customHeight="1" x14ac:dyDescent="0.7">
      <c r="S485" s="17">
        <f t="shared" si="108"/>
        <v>43940</v>
      </c>
      <c r="T485" s="25">
        <f t="shared" si="102"/>
        <v>43940</v>
      </c>
      <c r="U485" s="24" t="str">
        <f t="shared" si="103"/>
        <v>31</v>
      </c>
      <c r="V485" s="23">
        <f>IF(S485="","",IF(COUNTIF(祝日計算!$D$6:$H$12,祝日計算!U485)&gt;0,1,0))</f>
        <v>1</v>
      </c>
      <c r="AI485" s="17" t="str">
        <f t="shared" si="109"/>
        <v/>
      </c>
      <c r="AJ485" s="18"/>
      <c r="AL485" s="17" t="str">
        <f>IF(COUNTIF($AL$2:AL484,AI485)&gt;0,"",IF(AI485="","",AI485))</f>
        <v/>
      </c>
      <c r="AM485" s="16"/>
      <c r="AR485" s="27">
        <f t="shared" si="107"/>
        <v>43949</v>
      </c>
      <c r="AS485" s="27" t="str">
        <f t="shared" si="104"/>
        <v>火</v>
      </c>
      <c r="AT485" s="26" t="str">
        <f t="shared" si="105"/>
        <v/>
      </c>
      <c r="AU485" s="26">
        <f t="shared" si="106"/>
        <v>1</v>
      </c>
      <c r="AV485" s="26">
        <f>COUNTIF($AU$2:AU485,0)</f>
        <v>287</v>
      </c>
    </row>
    <row r="486" spans="19:48" ht="18" customHeight="1" x14ac:dyDescent="0.7">
      <c r="S486" s="17">
        <f t="shared" si="108"/>
        <v>43941</v>
      </c>
      <c r="T486" s="25">
        <f t="shared" si="102"/>
        <v>43941</v>
      </c>
      <c r="U486" s="24" t="str">
        <f t="shared" si="103"/>
        <v>32</v>
      </c>
      <c r="V486" s="23">
        <f>IF(S486="","",IF(COUNTIF(祝日計算!$D$6:$H$12,祝日計算!U486)&gt;0,1,0))</f>
        <v>0</v>
      </c>
      <c r="AI486" s="17" t="str">
        <f t="shared" si="109"/>
        <v/>
      </c>
      <c r="AJ486" s="18"/>
      <c r="AL486" s="17" t="str">
        <f>IF(COUNTIF($AL$2:AL485,AI486)&gt;0,"",IF(AI486="","",AI486))</f>
        <v/>
      </c>
      <c r="AM486" s="16"/>
      <c r="AR486" s="27">
        <f t="shared" si="107"/>
        <v>43950</v>
      </c>
      <c r="AS486" s="27" t="str">
        <f t="shared" si="104"/>
        <v>祝</v>
      </c>
      <c r="AT486" s="26" t="str">
        <f t="shared" si="105"/>
        <v>昭和の日</v>
      </c>
      <c r="AU486" s="26">
        <f t="shared" si="106"/>
        <v>1</v>
      </c>
      <c r="AV486" s="26">
        <f>COUNTIF($AU$2:AU486,0)</f>
        <v>287</v>
      </c>
    </row>
    <row r="487" spans="19:48" ht="18" customHeight="1" x14ac:dyDescent="0.7">
      <c r="S487" s="17">
        <f t="shared" si="108"/>
        <v>43942</v>
      </c>
      <c r="T487" s="25">
        <f t="shared" si="102"/>
        <v>43942</v>
      </c>
      <c r="U487" s="24" t="str">
        <f t="shared" si="103"/>
        <v>33</v>
      </c>
      <c r="V487" s="23">
        <f>IF(S487="","",IF(COUNTIF(祝日計算!$D$6:$H$12,祝日計算!U487)&gt;0,1,0))</f>
        <v>0</v>
      </c>
      <c r="AI487" s="17" t="str">
        <f t="shared" si="109"/>
        <v/>
      </c>
      <c r="AJ487" s="18"/>
      <c r="AL487" s="17" t="str">
        <f>IF(COUNTIF($AL$2:AL486,AI487)&gt;0,"",IF(AI487="","",AI487))</f>
        <v/>
      </c>
      <c r="AM487" s="16"/>
      <c r="AR487" s="27">
        <f t="shared" si="107"/>
        <v>43951</v>
      </c>
      <c r="AS487" s="27" t="str">
        <f t="shared" si="104"/>
        <v>木</v>
      </c>
      <c r="AT487" s="26" t="str">
        <f t="shared" si="105"/>
        <v/>
      </c>
      <c r="AU487" s="26">
        <f t="shared" si="106"/>
        <v>0</v>
      </c>
      <c r="AV487" s="26">
        <f>COUNTIF($AU$2:AU487,0)</f>
        <v>288</v>
      </c>
    </row>
    <row r="488" spans="19:48" ht="18" customHeight="1" x14ac:dyDescent="0.7">
      <c r="S488" s="17">
        <f t="shared" si="108"/>
        <v>43943</v>
      </c>
      <c r="T488" s="25">
        <f t="shared" si="102"/>
        <v>43943</v>
      </c>
      <c r="U488" s="24" t="str">
        <f t="shared" si="103"/>
        <v>44</v>
      </c>
      <c r="V488" s="23">
        <f>IF(S488="","",IF(COUNTIF(祝日計算!$D$6:$H$12,祝日計算!U488)&gt;0,1,0))</f>
        <v>0</v>
      </c>
      <c r="AI488" s="17">
        <f t="shared" si="109"/>
        <v>43666</v>
      </c>
      <c r="AJ488" s="18"/>
      <c r="AL488" s="17">
        <f>IF(COUNTIF($AL$2:AL487,AI488)&gt;0,"",IF(AI488="","",AI488))</f>
        <v>43666</v>
      </c>
      <c r="AM488" s="16"/>
      <c r="AR488" s="27">
        <f t="shared" si="107"/>
        <v>43952</v>
      </c>
      <c r="AS488" s="27" t="str">
        <f t="shared" si="104"/>
        <v>金</v>
      </c>
      <c r="AT488" s="26" t="str">
        <f t="shared" si="105"/>
        <v/>
      </c>
      <c r="AU488" s="26">
        <f t="shared" si="106"/>
        <v>0</v>
      </c>
      <c r="AV488" s="26">
        <f>COUNTIF($AU$2:AU488,0)</f>
        <v>289</v>
      </c>
    </row>
    <row r="489" spans="19:48" ht="18" customHeight="1" x14ac:dyDescent="0.7">
      <c r="S489" s="17">
        <f t="shared" si="108"/>
        <v>43944</v>
      </c>
      <c r="T489" s="25">
        <f t="shared" si="102"/>
        <v>43944</v>
      </c>
      <c r="U489" s="24" t="str">
        <f t="shared" si="103"/>
        <v>45</v>
      </c>
      <c r="V489" s="23">
        <f>IF(S489="","",IF(COUNTIF(祝日計算!$D$6:$H$12,祝日計算!U489)&gt;0,1,0))</f>
        <v>0</v>
      </c>
      <c r="AI489" s="17">
        <f t="shared" si="109"/>
        <v>43667</v>
      </c>
      <c r="AJ489" s="18"/>
      <c r="AL489" s="17">
        <f>IF(COUNTIF($AL$2:AL488,AI489)&gt;0,"",IF(AI489="","",AI489))</f>
        <v>43667</v>
      </c>
      <c r="AM489" s="16"/>
      <c r="AR489" s="27">
        <f t="shared" si="107"/>
        <v>43953</v>
      </c>
      <c r="AS489" s="27" t="str">
        <f t="shared" si="104"/>
        <v>土</v>
      </c>
      <c r="AT489" s="26" t="str">
        <f t="shared" si="105"/>
        <v/>
      </c>
      <c r="AU489" s="26">
        <f t="shared" si="106"/>
        <v>1</v>
      </c>
      <c r="AV489" s="26">
        <f>COUNTIF($AU$2:AU489,0)</f>
        <v>289</v>
      </c>
    </row>
    <row r="490" spans="19:48" ht="18" customHeight="1" x14ac:dyDescent="0.7">
      <c r="S490" s="17">
        <f t="shared" si="108"/>
        <v>43945</v>
      </c>
      <c r="T490" s="25">
        <f t="shared" si="102"/>
        <v>43945</v>
      </c>
      <c r="U490" s="24" t="str">
        <f t="shared" si="103"/>
        <v>46</v>
      </c>
      <c r="V490" s="23">
        <f>IF(S490="","",IF(COUNTIF(祝日計算!$D$6:$H$12,祝日計算!U490)&gt;0,1,0))</f>
        <v>0</v>
      </c>
      <c r="AI490" s="17" t="str">
        <f t="shared" si="109"/>
        <v/>
      </c>
      <c r="AJ490" s="18"/>
      <c r="AL490" s="17" t="str">
        <f>IF(COUNTIF($AL$2:AL489,AI490)&gt;0,"",IF(AI490="","",AI490))</f>
        <v/>
      </c>
      <c r="AM490" s="16"/>
      <c r="AR490" s="27">
        <f t="shared" si="107"/>
        <v>43954</v>
      </c>
      <c r="AS490" s="27" t="str">
        <f t="shared" si="104"/>
        <v>祝</v>
      </c>
      <c r="AT490" s="26" t="str">
        <f t="shared" si="105"/>
        <v>憲法記念日</v>
      </c>
      <c r="AU490" s="26">
        <f t="shared" si="106"/>
        <v>1</v>
      </c>
      <c r="AV490" s="26">
        <f>COUNTIF($AU$2:AU490,0)</f>
        <v>289</v>
      </c>
    </row>
    <row r="491" spans="19:48" ht="18" customHeight="1" x14ac:dyDescent="0.7">
      <c r="S491" s="17">
        <f t="shared" si="108"/>
        <v>43946</v>
      </c>
      <c r="T491" s="25">
        <f t="shared" si="102"/>
        <v>43946</v>
      </c>
      <c r="U491" s="24" t="str">
        <f t="shared" si="103"/>
        <v>47</v>
      </c>
      <c r="V491" s="23">
        <f>IF(S491="","",IF(COUNTIF(祝日計算!$D$6:$H$12,祝日計算!U491)&gt;0,1,0))</f>
        <v>1</v>
      </c>
      <c r="AI491" s="17">
        <f t="shared" si="109"/>
        <v>43669</v>
      </c>
      <c r="AJ491" s="18"/>
      <c r="AL491" s="17">
        <f>IF(COUNTIF($AL$2:AL490,AI491)&gt;0,"",IF(AI491="","",AI491))</f>
        <v>43669</v>
      </c>
      <c r="AM491" s="16"/>
      <c r="AR491" s="27">
        <f t="shared" si="107"/>
        <v>43955</v>
      </c>
      <c r="AS491" s="27" t="str">
        <f t="shared" si="104"/>
        <v>祝</v>
      </c>
      <c r="AT491" s="26" t="str">
        <f t="shared" si="105"/>
        <v>みどりの日</v>
      </c>
      <c r="AU491" s="26">
        <f t="shared" si="106"/>
        <v>1</v>
      </c>
      <c r="AV491" s="26">
        <f>COUNTIF($AU$2:AU491,0)</f>
        <v>289</v>
      </c>
    </row>
    <row r="492" spans="19:48" ht="18" customHeight="1" x14ac:dyDescent="0.7">
      <c r="S492" s="17">
        <f t="shared" si="108"/>
        <v>43947</v>
      </c>
      <c r="T492" s="25">
        <f t="shared" si="102"/>
        <v>43947</v>
      </c>
      <c r="U492" s="24" t="str">
        <f t="shared" si="103"/>
        <v>41</v>
      </c>
      <c r="V492" s="23">
        <f>IF(S492="","",IF(COUNTIF(祝日計算!$D$6:$H$12,祝日計算!U492)&gt;0,1,0))</f>
        <v>1</v>
      </c>
      <c r="AI492" s="17" t="str">
        <f t="shared" si="109"/>
        <v/>
      </c>
      <c r="AJ492" s="18"/>
      <c r="AL492" s="17" t="str">
        <f>IF(COUNTIF($AL$2:AL491,AI492)&gt;0,"",IF(AI492="","",AI492))</f>
        <v/>
      </c>
      <c r="AM492" s="16"/>
      <c r="AR492" s="27">
        <f t="shared" si="107"/>
        <v>43956</v>
      </c>
      <c r="AS492" s="27" t="str">
        <f t="shared" si="104"/>
        <v>祝</v>
      </c>
      <c r="AT492" s="26" t="str">
        <f t="shared" si="105"/>
        <v>こどもの日</v>
      </c>
      <c r="AU492" s="26">
        <f t="shared" si="106"/>
        <v>1</v>
      </c>
      <c r="AV492" s="26">
        <f>COUNTIF($AU$2:AU492,0)</f>
        <v>289</v>
      </c>
    </row>
    <row r="493" spans="19:48" ht="18" customHeight="1" x14ac:dyDescent="0.7">
      <c r="S493" s="17">
        <f t="shared" si="108"/>
        <v>43948</v>
      </c>
      <c r="T493" s="25">
        <f t="shared" si="102"/>
        <v>43948</v>
      </c>
      <c r="U493" s="24" t="str">
        <f t="shared" si="103"/>
        <v>42</v>
      </c>
      <c r="V493" s="23">
        <f>IF(S493="","",IF(COUNTIF(祝日計算!$D$6:$H$12,祝日計算!U493)&gt;0,1,0))</f>
        <v>0</v>
      </c>
      <c r="AI493" s="17" t="str">
        <f t="shared" si="109"/>
        <v/>
      </c>
      <c r="AJ493" s="18"/>
      <c r="AL493" s="17" t="str">
        <f>IF(COUNTIF($AL$2:AL492,AI493)&gt;0,"",IF(AI493="","",AI493))</f>
        <v/>
      </c>
      <c r="AM493" s="16"/>
      <c r="AR493" s="27">
        <f t="shared" si="107"/>
        <v>43957</v>
      </c>
      <c r="AS493" s="27" t="str">
        <f t="shared" si="104"/>
        <v>祝</v>
      </c>
      <c r="AT493" s="26" t="str">
        <f t="shared" si="105"/>
        <v>振替休日</v>
      </c>
      <c r="AU493" s="26">
        <f t="shared" si="106"/>
        <v>1</v>
      </c>
      <c r="AV493" s="26">
        <f>COUNTIF($AU$2:AU493,0)</f>
        <v>289</v>
      </c>
    </row>
    <row r="494" spans="19:48" ht="18" customHeight="1" x14ac:dyDescent="0.7">
      <c r="S494" s="17">
        <f t="shared" si="108"/>
        <v>43949</v>
      </c>
      <c r="T494" s="25">
        <f t="shared" si="102"/>
        <v>43949</v>
      </c>
      <c r="U494" s="24" t="str">
        <f t="shared" si="103"/>
        <v>43</v>
      </c>
      <c r="V494" s="23">
        <f>IF(S494="","",IF(COUNTIF(祝日計算!$D$6:$H$12,祝日計算!U494)&gt;0,1,0))</f>
        <v>1</v>
      </c>
      <c r="AI494" s="17" t="str">
        <f t="shared" si="109"/>
        <v/>
      </c>
      <c r="AJ494" s="18"/>
      <c r="AL494" s="17" t="str">
        <f>IF(COUNTIF($AL$2:AL493,AI494)&gt;0,"",IF(AI494="","",AI494))</f>
        <v/>
      </c>
      <c r="AM494" s="16"/>
      <c r="AR494" s="27">
        <f t="shared" si="107"/>
        <v>43958</v>
      </c>
      <c r="AS494" s="27" t="str">
        <f t="shared" si="104"/>
        <v>木</v>
      </c>
      <c r="AT494" s="26" t="str">
        <f t="shared" si="105"/>
        <v/>
      </c>
      <c r="AU494" s="26">
        <f t="shared" si="106"/>
        <v>0</v>
      </c>
      <c r="AV494" s="26">
        <f>COUNTIF($AU$2:AU494,0)</f>
        <v>290</v>
      </c>
    </row>
    <row r="495" spans="19:48" ht="18" customHeight="1" x14ac:dyDescent="0.7">
      <c r="S495" s="17">
        <f t="shared" si="108"/>
        <v>43950</v>
      </c>
      <c r="T495" s="25">
        <f t="shared" si="102"/>
        <v>43950</v>
      </c>
      <c r="U495" s="24" t="str">
        <f t="shared" si="103"/>
        <v>54</v>
      </c>
      <c r="V495" s="23">
        <f>IF(S495="","",IF(COUNTIF(祝日計算!$D$6:$H$12,祝日計算!U495)&gt;0,1,0))</f>
        <v>0</v>
      </c>
      <c r="AI495" s="17">
        <f t="shared" si="109"/>
        <v>43673</v>
      </c>
      <c r="AJ495" s="18"/>
      <c r="AL495" s="17">
        <f>IF(COUNTIF($AL$2:AL494,AI495)&gt;0,"",IF(AI495="","",AI495))</f>
        <v>43673</v>
      </c>
      <c r="AM495" s="16"/>
      <c r="AR495" s="27">
        <f t="shared" si="107"/>
        <v>43959</v>
      </c>
      <c r="AS495" s="27" t="str">
        <f t="shared" si="104"/>
        <v>金</v>
      </c>
      <c r="AT495" s="26" t="str">
        <f t="shared" si="105"/>
        <v/>
      </c>
      <c r="AU495" s="26">
        <f t="shared" si="106"/>
        <v>0</v>
      </c>
      <c r="AV495" s="26">
        <f>COUNTIF($AU$2:AU495,0)</f>
        <v>291</v>
      </c>
    </row>
    <row r="496" spans="19:48" ht="18" customHeight="1" x14ac:dyDescent="0.7">
      <c r="S496" s="17">
        <f t="shared" si="108"/>
        <v>43951</v>
      </c>
      <c r="T496" s="25">
        <f t="shared" si="102"/>
        <v>43951</v>
      </c>
      <c r="U496" s="24" t="str">
        <f t="shared" si="103"/>
        <v>55</v>
      </c>
      <c r="V496" s="23">
        <f>IF(S496="","",IF(COUNTIF(祝日計算!$D$6:$H$12,祝日計算!U496)&gt;0,1,0))</f>
        <v>0</v>
      </c>
      <c r="AI496" s="17">
        <f t="shared" si="109"/>
        <v>43674</v>
      </c>
      <c r="AJ496" s="18"/>
      <c r="AL496" s="17">
        <f>IF(COUNTIF($AL$2:AL495,AI496)&gt;0,"",IF(AI496="","",AI496))</f>
        <v>43674</v>
      </c>
      <c r="AM496" s="16"/>
      <c r="AR496" s="27">
        <f t="shared" si="107"/>
        <v>43960</v>
      </c>
      <c r="AS496" s="27" t="str">
        <f t="shared" si="104"/>
        <v>土</v>
      </c>
      <c r="AT496" s="26" t="str">
        <f t="shared" si="105"/>
        <v/>
      </c>
      <c r="AU496" s="26">
        <f t="shared" si="106"/>
        <v>1</v>
      </c>
      <c r="AV496" s="26">
        <f>COUNTIF($AU$2:AU496,0)</f>
        <v>291</v>
      </c>
    </row>
    <row r="497" spans="19:48" ht="18" customHeight="1" x14ac:dyDescent="0.7">
      <c r="S497" s="17" t="str">
        <f t="shared" si="108"/>
        <v/>
      </c>
      <c r="T497" s="25" t="str">
        <f t="shared" si="102"/>
        <v/>
      </c>
      <c r="U497" s="24" t="str">
        <f t="shared" si="103"/>
        <v/>
      </c>
      <c r="V497" s="23" t="str">
        <f>IF(S497="","",IF(COUNTIF(祝日計算!$D$6:$H$12,祝日計算!U497)&gt;0,1,0))</f>
        <v/>
      </c>
      <c r="AI497" s="17" t="str">
        <f t="shared" si="109"/>
        <v/>
      </c>
      <c r="AJ497" s="18"/>
      <c r="AL497" s="17" t="str">
        <f>IF(COUNTIF($AL$2:AL496,AI497)&gt;0,"",IF(AI497="","",AI497))</f>
        <v/>
      </c>
      <c r="AM497" s="16"/>
      <c r="AR497" s="27">
        <f t="shared" si="107"/>
        <v>43961</v>
      </c>
      <c r="AS497" s="27" t="str">
        <f t="shared" si="104"/>
        <v>日</v>
      </c>
      <c r="AT497" s="26" t="str">
        <f t="shared" si="105"/>
        <v/>
      </c>
      <c r="AU497" s="26">
        <f t="shared" si="106"/>
        <v>1</v>
      </c>
      <c r="AV497" s="26">
        <f>COUNTIF($AU$2:AU497,0)</f>
        <v>291</v>
      </c>
    </row>
    <row r="498" spans="19:48" ht="18" customHeight="1" x14ac:dyDescent="0.7">
      <c r="S498" s="17">
        <f>DATE(設定!$G$2,5,1)</f>
        <v>43952</v>
      </c>
      <c r="T498" s="25">
        <f t="shared" si="102"/>
        <v>43952</v>
      </c>
      <c r="U498" s="24" t="str">
        <f t="shared" si="103"/>
        <v>16</v>
      </c>
      <c r="V498" s="23">
        <f>IF(S498="","",IF(COUNTIF(祝日計算!$D$6:$H$12,祝日計算!U498)&gt;0,1,0))</f>
        <v>0</v>
      </c>
      <c r="AI498" s="17" t="str">
        <f t="shared" si="109"/>
        <v/>
      </c>
      <c r="AJ498" s="18"/>
      <c r="AL498" s="17" t="str">
        <f>IF(COUNTIF($AL$2:AL497,AI498)&gt;0,"",IF(AI498="","",AI498))</f>
        <v/>
      </c>
      <c r="AM498" s="16"/>
      <c r="AR498" s="27">
        <f t="shared" si="107"/>
        <v>43962</v>
      </c>
      <c r="AS498" s="27" t="str">
        <f t="shared" si="104"/>
        <v>月</v>
      </c>
      <c r="AT498" s="26" t="str">
        <f t="shared" si="105"/>
        <v/>
      </c>
      <c r="AU498" s="26">
        <f t="shared" si="106"/>
        <v>0</v>
      </c>
      <c r="AV498" s="26">
        <f>COUNTIF($AU$2:AU498,0)</f>
        <v>292</v>
      </c>
    </row>
    <row r="499" spans="19:48" ht="18" customHeight="1" x14ac:dyDescent="0.7">
      <c r="S499" s="17">
        <f t="shared" ref="S499:S528" si="110">IF(S498="","",IF(MONTH(S498)&lt;&gt;MONTH(S498+1),"",S498+1))</f>
        <v>43953</v>
      </c>
      <c r="T499" s="25">
        <f t="shared" si="102"/>
        <v>43953</v>
      </c>
      <c r="U499" s="24" t="str">
        <f t="shared" si="103"/>
        <v>17</v>
      </c>
      <c r="V499" s="23">
        <f>IF(S499="","",IF(COUNTIF(祝日計算!$D$6:$H$12,祝日計算!U499)&gt;0,1,0))</f>
        <v>1</v>
      </c>
      <c r="AI499" s="17" t="str">
        <f t="shared" si="109"/>
        <v/>
      </c>
      <c r="AJ499" s="18"/>
      <c r="AL499" s="17" t="str">
        <f>IF(COUNTIF($AL$2:AL498,AI499)&gt;0,"",IF(AI499="","",AI499))</f>
        <v/>
      </c>
      <c r="AM499" s="16"/>
      <c r="AR499" s="27">
        <f t="shared" si="107"/>
        <v>43963</v>
      </c>
      <c r="AS499" s="27" t="str">
        <f t="shared" si="104"/>
        <v>火</v>
      </c>
      <c r="AT499" s="26" t="str">
        <f t="shared" si="105"/>
        <v/>
      </c>
      <c r="AU499" s="26">
        <f t="shared" si="106"/>
        <v>1</v>
      </c>
      <c r="AV499" s="26">
        <f>COUNTIF($AU$2:AU499,0)</f>
        <v>292</v>
      </c>
    </row>
    <row r="500" spans="19:48" ht="18" customHeight="1" x14ac:dyDescent="0.7">
      <c r="S500" s="17">
        <f t="shared" si="110"/>
        <v>43954</v>
      </c>
      <c r="T500" s="25">
        <f t="shared" si="102"/>
        <v>43954</v>
      </c>
      <c r="U500" s="24" t="str">
        <f t="shared" si="103"/>
        <v>11</v>
      </c>
      <c r="V500" s="23">
        <f>IF(S500="","",IF(COUNTIF(祝日計算!$D$6:$H$12,祝日計算!U500)&gt;0,1,0))</f>
        <v>1</v>
      </c>
      <c r="AI500" s="17" t="str">
        <f t="shared" si="109"/>
        <v/>
      </c>
      <c r="AJ500" s="18"/>
      <c r="AL500" s="17" t="str">
        <f>IF(COUNTIF($AL$2:AL499,AI500)&gt;0,"",IF(AI500="","",AI500))</f>
        <v/>
      </c>
      <c r="AM500" s="16"/>
      <c r="AR500" s="27">
        <f t="shared" si="107"/>
        <v>43964</v>
      </c>
      <c r="AS500" s="27" t="str">
        <f t="shared" si="104"/>
        <v>水</v>
      </c>
      <c r="AT500" s="26" t="str">
        <f t="shared" si="105"/>
        <v/>
      </c>
      <c r="AU500" s="26">
        <f t="shared" si="106"/>
        <v>0</v>
      </c>
      <c r="AV500" s="26">
        <f>COUNTIF($AU$2:AU500,0)</f>
        <v>293</v>
      </c>
    </row>
    <row r="501" spans="19:48" ht="18" customHeight="1" x14ac:dyDescent="0.7">
      <c r="S501" s="17">
        <f t="shared" si="110"/>
        <v>43955</v>
      </c>
      <c r="T501" s="25">
        <f t="shared" si="102"/>
        <v>43955</v>
      </c>
      <c r="U501" s="24" t="str">
        <f t="shared" si="103"/>
        <v>12</v>
      </c>
      <c r="V501" s="23">
        <f>IF(S501="","",IF(COUNTIF(祝日計算!$D$6:$H$12,祝日計算!U501)&gt;0,1,0))</f>
        <v>0</v>
      </c>
      <c r="AI501" s="17" t="str">
        <f t="shared" si="109"/>
        <v/>
      </c>
      <c r="AJ501" s="18"/>
      <c r="AL501" s="17" t="str">
        <f>IF(COUNTIF($AL$2:AL500,AI501)&gt;0,"",IF(AI501="","",AI501))</f>
        <v/>
      </c>
      <c r="AM501" s="16"/>
      <c r="AR501" s="27">
        <f t="shared" si="107"/>
        <v>43965</v>
      </c>
      <c r="AS501" s="27" t="str">
        <f t="shared" si="104"/>
        <v>木</v>
      </c>
      <c r="AT501" s="26" t="str">
        <f t="shared" si="105"/>
        <v/>
      </c>
      <c r="AU501" s="26">
        <f t="shared" si="106"/>
        <v>0</v>
      </c>
      <c r="AV501" s="26">
        <f>COUNTIF($AU$2:AU501,0)</f>
        <v>294</v>
      </c>
    </row>
    <row r="502" spans="19:48" ht="18" customHeight="1" x14ac:dyDescent="0.7">
      <c r="S502" s="17">
        <f t="shared" si="110"/>
        <v>43956</v>
      </c>
      <c r="T502" s="25">
        <f t="shared" si="102"/>
        <v>43956</v>
      </c>
      <c r="U502" s="24" t="str">
        <f t="shared" si="103"/>
        <v>13</v>
      </c>
      <c r="V502" s="23">
        <f>IF(S502="","",IF(COUNTIF(祝日計算!$D$6:$H$12,祝日計算!U502)&gt;0,1,0))</f>
        <v>0</v>
      </c>
      <c r="AI502" s="17">
        <f t="shared" si="109"/>
        <v>43680</v>
      </c>
      <c r="AJ502" s="18"/>
      <c r="AL502" s="17">
        <f>IF(COUNTIF($AL$2:AL501,AI502)&gt;0,"",IF(AI502="","",AI502))</f>
        <v>43680</v>
      </c>
      <c r="AM502" s="16"/>
      <c r="AR502" s="27">
        <f t="shared" si="107"/>
        <v>43966</v>
      </c>
      <c r="AS502" s="27" t="str">
        <f t="shared" si="104"/>
        <v>金</v>
      </c>
      <c r="AT502" s="26" t="str">
        <f t="shared" si="105"/>
        <v/>
      </c>
      <c r="AU502" s="26">
        <f t="shared" si="106"/>
        <v>0</v>
      </c>
      <c r="AV502" s="26">
        <f>COUNTIF($AU$2:AU502,0)</f>
        <v>295</v>
      </c>
    </row>
    <row r="503" spans="19:48" ht="18" customHeight="1" x14ac:dyDescent="0.7">
      <c r="S503" s="17">
        <f t="shared" si="110"/>
        <v>43957</v>
      </c>
      <c r="T503" s="25">
        <f t="shared" si="102"/>
        <v>43957</v>
      </c>
      <c r="U503" s="24" t="str">
        <f t="shared" si="103"/>
        <v>14</v>
      </c>
      <c r="V503" s="23">
        <f>IF(S503="","",IF(COUNTIF(祝日計算!$D$6:$H$12,祝日計算!U503)&gt;0,1,0))</f>
        <v>0</v>
      </c>
      <c r="AI503" s="17">
        <f t="shared" si="109"/>
        <v>43681</v>
      </c>
      <c r="AJ503" s="18"/>
      <c r="AL503" s="17">
        <f>IF(COUNTIF($AL$2:AL502,AI503)&gt;0,"",IF(AI503="","",AI503))</f>
        <v>43681</v>
      </c>
      <c r="AM503" s="16"/>
      <c r="AR503" s="27">
        <f t="shared" si="107"/>
        <v>43967</v>
      </c>
      <c r="AS503" s="27" t="str">
        <f t="shared" si="104"/>
        <v>土</v>
      </c>
      <c r="AT503" s="26" t="str">
        <f t="shared" si="105"/>
        <v/>
      </c>
      <c r="AU503" s="26">
        <f t="shared" si="106"/>
        <v>1</v>
      </c>
      <c r="AV503" s="26">
        <f>COUNTIF($AU$2:AU503,0)</f>
        <v>295</v>
      </c>
    </row>
    <row r="504" spans="19:48" ht="18" customHeight="1" x14ac:dyDescent="0.7">
      <c r="S504" s="17">
        <f t="shared" si="110"/>
        <v>43958</v>
      </c>
      <c r="T504" s="25">
        <f t="shared" si="102"/>
        <v>43958</v>
      </c>
      <c r="U504" s="24" t="str">
        <f t="shared" si="103"/>
        <v>15</v>
      </c>
      <c r="V504" s="23">
        <f>IF(S504="","",IF(COUNTIF(祝日計算!$D$6:$H$12,祝日計算!U504)&gt;0,1,0))</f>
        <v>0</v>
      </c>
      <c r="AI504" s="17" t="str">
        <f t="shared" si="109"/>
        <v/>
      </c>
      <c r="AJ504" s="18"/>
      <c r="AL504" s="17" t="str">
        <f>IF(COUNTIF($AL$2:AL503,AI504)&gt;0,"",IF(AI504="","",AI504))</f>
        <v/>
      </c>
      <c r="AM504" s="16"/>
      <c r="AR504" s="27">
        <f t="shared" si="107"/>
        <v>43968</v>
      </c>
      <c r="AS504" s="27" t="str">
        <f t="shared" si="104"/>
        <v>日</v>
      </c>
      <c r="AT504" s="26" t="str">
        <f t="shared" si="105"/>
        <v/>
      </c>
      <c r="AU504" s="26">
        <f t="shared" si="106"/>
        <v>1</v>
      </c>
      <c r="AV504" s="26">
        <f>COUNTIF($AU$2:AU504,0)</f>
        <v>295</v>
      </c>
    </row>
    <row r="505" spans="19:48" ht="18" customHeight="1" x14ac:dyDescent="0.7">
      <c r="S505" s="17">
        <f t="shared" si="110"/>
        <v>43959</v>
      </c>
      <c r="T505" s="25">
        <f t="shared" si="102"/>
        <v>43959</v>
      </c>
      <c r="U505" s="24" t="str">
        <f t="shared" si="103"/>
        <v>26</v>
      </c>
      <c r="V505" s="23">
        <f>IF(S505="","",IF(COUNTIF(祝日計算!$D$6:$H$12,祝日計算!U505)&gt;0,1,0))</f>
        <v>0</v>
      </c>
      <c r="AI505" s="17" t="str">
        <f t="shared" si="109"/>
        <v/>
      </c>
      <c r="AJ505" s="18"/>
      <c r="AL505" s="17" t="str">
        <f>IF(COUNTIF($AL$2:AL504,AI505)&gt;0,"",IF(AI505="","",AI505))</f>
        <v/>
      </c>
      <c r="AM505" s="16"/>
      <c r="AR505" s="27">
        <f t="shared" si="107"/>
        <v>43969</v>
      </c>
      <c r="AS505" s="27" t="str">
        <f t="shared" si="104"/>
        <v>月</v>
      </c>
      <c r="AT505" s="26" t="str">
        <f t="shared" si="105"/>
        <v/>
      </c>
      <c r="AU505" s="26">
        <f t="shared" si="106"/>
        <v>0</v>
      </c>
      <c r="AV505" s="26">
        <f>COUNTIF($AU$2:AU505,0)</f>
        <v>296</v>
      </c>
    </row>
    <row r="506" spans="19:48" ht="18" customHeight="1" x14ac:dyDescent="0.7">
      <c r="S506" s="17">
        <f t="shared" si="110"/>
        <v>43960</v>
      </c>
      <c r="T506" s="25">
        <f t="shared" si="102"/>
        <v>43960</v>
      </c>
      <c r="U506" s="24" t="str">
        <f t="shared" si="103"/>
        <v>27</v>
      </c>
      <c r="V506" s="23">
        <f>IF(S506="","",IF(COUNTIF(祝日計算!$D$6:$H$12,祝日計算!U506)&gt;0,1,0))</f>
        <v>1</v>
      </c>
      <c r="AI506" s="17" t="str">
        <f t="shared" si="109"/>
        <v/>
      </c>
      <c r="AJ506" s="18"/>
      <c r="AL506" s="17" t="str">
        <f>IF(COUNTIF($AL$2:AL505,AI506)&gt;0,"",IF(AI506="","",AI506))</f>
        <v/>
      </c>
      <c r="AM506" s="16"/>
      <c r="AR506" s="27">
        <f t="shared" si="107"/>
        <v>43970</v>
      </c>
      <c r="AS506" s="27" t="str">
        <f t="shared" si="104"/>
        <v>火</v>
      </c>
      <c r="AT506" s="26" t="str">
        <f t="shared" si="105"/>
        <v/>
      </c>
      <c r="AU506" s="26">
        <f t="shared" si="106"/>
        <v>0</v>
      </c>
      <c r="AV506" s="26">
        <f>COUNTIF($AU$2:AU506,0)</f>
        <v>297</v>
      </c>
    </row>
    <row r="507" spans="19:48" ht="18" customHeight="1" x14ac:dyDescent="0.7">
      <c r="S507" s="17">
        <f t="shared" si="110"/>
        <v>43961</v>
      </c>
      <c r="T507" s="25">
        <f t="shared" si="102"/>
        <v>43961</v>
      </c>
      <c r="U507" s="24" t="str">
        <f t="shared" si="103"/>
        <v>21</v>
      </c>
      <c r="V507" s="23">
        <f>IF(S507="","",IF(COUNTIF(祝日計算!$D$6:$H$12,祝日計算!U507)&gt;0,1,0))</f>
        <v>1</v>
      </c>
      <c r="AI507" s="17" t="str">
        <f t="shared" si="109"/>
        <v/>
      </c>
      <c r="AJ507" s="18"/>
      <c r="AL507" s="17" t="str">
        <f>IF(COUNTIF($AL$2:AL506,AI507)&gt;0,"",IF(AI507="","",AI507))</f>
        <v/>
      </c>
      <c r="AM507" s="16"/>
      <c r="AR507" s="27">
        <f t="shared" si="107"/>
        <v>43971</v>
      </c>
      <c r="AS507" s="27" t="str">
        <f t="shared" si="104"/>
        <v>水</v>
      </c>
      <c r="AT507" s="26" t="str">
        <f t="shared" si="105"/>
        <v/>
      </c>
      <c r="AU507" s="26">
        <f t="shared" si="106"/>
        <v>0</v>
      </c>
      <c r="AV507" s="26">
        <f>COUNTIF($AU$2:AU507,0)</f>
        <v>298</v>
      </c>
    </row>
    <row r="508" spans="19:48" ht="18" customHeight="1" x14ac:dyDescent="0.7">
      <c r="S508" s="17">
        <f t="shared" si="110"/>
        <v>43962</v>
      </c>
      <c r="T508" s="25">
        <f t="shared" si="102"/>
        <v>43962</v>
      </c>
      <c r="U508" s="24" t="str">
        <f t="shared" si="103"/>
        <v>22</v>
      </c>
      <c r="V508" s="23">
        <f>IF(S508="","",IF(COUNTIF(祝日計算!$D$6:$H$12,祝日計算!U508)&gt;0,1,0))</f>
        <v>0</v>
      </c>
      <c r="AI508" s="17" t="str">
        <f t="shared" si="109"/>
        <v/>
      </c>
      <c r="AJ508" s="18"/>
      <c r="AL508" s="17" t="str">
        <f>IF(COUNTIF($AL$2:AL507,AI508)&gt;0,"",IF(AI508="","",AI508))</f>
        <v/>
      </c>
      <c r="AM508" s="16"/>
      <c r="AR508" s="27">
        <f t="shared" si="107"/>
        <v>43972</v>
      </c>
      <c r="AS508" s="27" t="str">
        <f t="shared" si="104"/>
        <v>木</v>
      </c>
      <c r="AT508" s="26" t="str">
        <f t="shared" si="105"/>
        <v/>
      </c>
      <c r="AU508" s="26">
        <f t="shared" si="106"/>
        <v>0</v>
      </c>
      <c r="AV508" s="26">
        <f>COUNTIF($AU$2:AU508,0)</f>
        <v>299</v>
      </c>
    </row>
    <row r="509" spans="19:48" ht="18" customHeight="1" x14ac:dyDescent="0.7">
      <c r="S509" s="17">
        <f t="shared" si="110"/>
        <v>43963</v>
      </c>
      <c r="T509" s="25">
        <f t="shared" si="102"/>
        <v>43963</v>
      </c>
      <c r="U509" s="24" t="str">
        <f t="shared" si="103"/>
        <v>23</v>
      </c>
      <c r="V509" s="23">
        <f>IF(S509="","",IF(COUNTIF(祝日計算!$D$6:$H$12,祝日計算!U509)&gt;0,1,0))</f>
        <v>1</v>
      </c>
      <c r="AI509" s="17">
        <f t="shared" si="109"/>
        <v>43687</v>
      </c>
      <c r="AJ509" s="18"/>
      <c r="AL509" s="17">
        <f>IF(COUNTIF($AL$2:AL508,AI509)&gt;0,"",IF(AI509="","",AI509))</f>
        <v>43687</v>
      </c>
      <c r="AM509" s="16"/>
      <c r="AR509" s="27">
        <f t="shared" si="107"/>
        <v>43973</v>
      </c>
      <c r="AS509" s="27" t="str">
        <f t="shared" si="104"/>
        <v>金</v>
      </c>
      <c r="AT509" s="26" t="str">
        <f t="shared" si="105"/>
        <v/>
      </c>
      <c r="AU509" s="26">
        <f t="shared" si="106"/>
        <v>0</v>
      </c>
      <c r="AV509" s="26">
        <f>COUNTIF($AU$2:AU509,0)</f>
        <v>300</v>
      </c>
    </row>
    <row r="510" spans="19:48" ht="18" customHeight="1" x14ac:dyDescent="0.7">
      <c r="S510" s="17">
        <f t="shared" si="110"/>
        <v>43964</v>
      </c>
      <c r="T510" s="25">
        <f t="shared" si="102"/>
        <v>43964</v>
      </c>
      <c r="U510" s="24" t="str">
        <f t="shared" si="103"/>
        <v>24</v>
      </c>
      <c r="V510" s="23">
        <f>IF(S510="","",IF(COUNTIF(祝日計算!$D$6:$H$12,祝日計算!U510)&gt;0,1,0))</f>
        <v>0</v>
      </c>
      <c r="AI510" s="17">
        <f t="shared" si="109"/>
        <v>43688</v>
      </c>
      <c r="AJ510" s="18"/>
      <c r="AL510" s="17" t="str">
        <f>IF(COUNTIF($AL$2:AL509,AI510)&gt;0,"",IF(AI510="","",AI510))</f>
        <v/>
      </c>
      <c r="AM510" s="16"/>
      <c r="AR510" s="27">
        <f t="shared" si="107"/>
        <v>43974</v>
      </c>
      <c r="AS510" s="27" t="str">
        <f t="shared" si="104"/>
        <v>土</v>
      </c>
      <c r="AT510" s="26" t="str">
        <f t="shared" si="105"/>
        <v/>
      </c>
      <c r="AU510" s="26">
        <f t="shared" si="106"/>
        <v>1</v>
      </c>
      <c r="AV510" s="26">
        <f>COUNTIF($AU$2:AU510,0)</f>
        <v>300</v>
      </c>
    </row>
    <row r="511" spans="19:48" ht="18" customHeight="1" x14ac:dyDescent="0.7">
      <c r="S511" s="17">
        <f t="shared" si="110"/>
        <v>43965</v>
      </c>
      <c r="T511" s="25">
        <f t="shared" si="102"/>
        <v>43965</v>
      </c>
      <c r="U511" s="24" t="str">
        <f t="shared" si="103"/>
        <v>25</v>
      </c>
      <c r="V511" s="23">
        <f>IF(S511="","",IF(COUNTIF(祝日計算!$D$6:$H$12,祝日計算!U511)&gt;0,1,0))</f>
        <v>0</v>
      </c>
      <c r="AI511" s="17" t="str">
        <f t="shared" si="109"/>
        <v/>
      </c>
      <c r="AJ511" s="18"/>
      <c r="AL511" s="17" t="str">
        <f>IF(COUNTIF($AL$2:AL510,AI511)&gt;0,"",IF(AI511="","",AI511))</f>
        <v/>
      </c>
      <c r="AM511" s="16"/>
      <c r="AR511" s="27">
        <f t="shared" si="107"/>
        <v>43975</v>
      </c>
      <c r="AS511" s="27" t="str">
        <f t="shared" si="104"/>
        <v>日</v>
      </c>
      <c r="AT511" s="26" t="str">
        <f t="shared" si="105"/>
        <v/>
      </c>
      <c r="AU511" s="26">
        <f t="shared" si="106"/>
        <v>1</v>
      </c>
      <c r="AV511" s="26">
        <f>COUNTIF($AU$2:AU511,0)</f>
        <v>300</v>
      </c>
    </row>
    <row r="512" spans="19:48" ht="18" customHeight="1" x14ac:dyDescent="0.7">
      <c r="S512" s="17">
        <f t="shared" si="110"/>
        <v>43966</v>
      </c>
      <c r="T512" s="25">
        <f t="shared" si="102"/>
        <v>43966</v>
      </c>
      <c r="U512" s="24" t="str">
        <f t="shared" si="103"/>
        <v>36</v>
      </c>
      <c r="V512" s="23">
        <f>IF(S512="","",IF(COUNTIF(祝日計算!$D$6:$H$12,祝日計算!U512)&gt;0,1,0))</f>
        <v>0</v>
      </c>
      <c r="AI512" s="17">
        <f t="shared" si="109"/>
        <v>43690</v>
      </c>
      <c r="AJ512" s="18"/>
      <c r="AL512" s="17">
        <f>IF(COUNTIF($AL$2:AL511,AI512)&gt;0,"",IF(AI512="","",AI512))</f>
        <v>43690</v>
      </c>
      <c r="AM512" s="16"/>
      <c r="AR512" s="27">
        <f t="shared" si="107"/>
        <v>43976</v>
      </c>
      <c r="AS512" s="27" t="str">
        <f t="shared" si="104"/>
        <v>月</v>
      </c>
      <c r="AT512" s="26" t="str">
        <f t="shared" si="105"/>
        <v/>
      </c>
      <c r="AU512" s="26">
        <f t="shared" si="106"/>
        <v>0</v>
      </c>
      <c r="AV512" s="26">
        <f>COUNTIF($AU$2:AU512,0)</f>
        <v>301</v>
      </c>
    </row>
    <row r="513" spans="19:48" ht="18" customHeight="1" x14ac:dyDescent="0.7">
      <c r="S513" s="17">
        <f t="shared" si="110"/>
        <v>43967</v>
      </c>
      <c r="T513" s="25">
        <f t="shared" si="102"/>
        <v>43967</v>
      </c>
      <c r="U513" s="24" t="str">
        <f t="shared" si="103"/>
        <v>37</v>
      </c>
      <c r="V513" s="23">
        <f>IF(S513="","",IF(COUNTIF(祝日計算!$D$6:$H$12,祝日計算!U513)&gt;0,1,0))</f>
        <v>1</v>
      </c>
      <c r="AI513" s="17" t="str">
        <f t="shared" si="109"/>
        <v/>
      </c>
      <c r="AJ513" s="18"/>
      <c r="AL513" s="17" t="str">
        <f>IF(COUNTIF($AL$2:AL512,AI513)&gt;0,"",IF(AI513="","",AI513))</f>
        <v/>
      </c>
      <c r="AM513" s="16"/>
      <c r="AR513" s="27">
        <f t="shared" si="107"/>
        <v>43977</v>
      </c>
      <c r="AS513" s="27" t="str">
        <f t="shared" si="104"/>
        <v>火</v>
      </c>
      <c r="AT513" s="26" t="str">
        <f t="shared" si="105"/>
        <v/>
      </c>
      <c r="AU513" s="26">
        <f t="shared" si="106"/>
        <v>1</v>
      </c>
      <c r="AV513" s="26">
        <f>COUNTIF($AU$2:AU513,0)</f>
        <v>301</v>
      </c>
    </row>
    <row r="514" spans="19:48" ht="18" customHeight="1" x14ac:dyDescent="0.7">
      <c r="S514" s="17">
        <f t="shared" si="110"/>
        <v>43968</v>
      </c>
      <c r="T514" s="25">
        <f t="shared" ref="T514:T577" si="111">S514</f>
        <v>43968</v>
      </c>
      <c r="U514" s="24" t="str">
        <f t="shared" ref="U514:U577" si="112">IFERROR(INT((DAY(S514)-0.1)/7)+1&amp;WEEKDAY(S514),"")</f>
        <v>31</v>
      </c>
      <c r="V514" s="23">
        <f>IF(S514="","",IF(COUNTIF(祝日計算!$D$6:$H$12,祝日計算!U514)&gt;0,1,0))</f>
        <v>1</v>
      </c>
      <c r="AI514" s="17" t="str">
        <f t="shared" si="109"/>
        <v/>
      </c>
      <c r="AJ514" s="18"/>
      <c r="AL514" s="17" t="str">
        <f>IF(COUNTIF($AL$2:AL513,AI514)&gt;0,"",IF(AI514="","",AI514))</f>
        <v/>
      </c>
      <c r="AM514" s="16"/>
      <c r="AR514" s="27">
        <f t="shared" si="107"/>
        <v>43978</v>
      </c>
      <c r="AS514" s="27" t="str">
        <f t="shared" ref="AS514:AS577" si="113">IF(AT514&lt;&gt;"","祝",TEXT(AR514,"aaa"))</f>
        <v>水</v>
      </c>
      <c r="AT514" s="26" t="str">
        <f t="shared" ref="AT514:AT577" si="114">IFERROR(VLOOKUP(AR514,$AL$2:$AM$1398,2,FALSE),"")&amp;""</f>
        <v/>
      </c>
      <c r="AU514" s="26">
        <f t="shared" ref="AU514:AU577" si="115">IF($B$21=1,IF(COUNTIF($AL$2:$AL$1398,AR514)&gt;0,1,0),IF((COUNTIF($AI$2:$AI$41,AR514)+COUNTIF($AI$283:$AI$1398,AR514))&gt;0,1,0))</f>
        <v>0</v>
      </c>
      <c r="AV514" s="26">
        <f>COUNTIF($AU$2:AU514,0)</f>
        <v>302</v>
      </c>
    </row>
    <row r="515" spans="19:48" ht="18" customHeight="1" x14ac:dyDescent="0.7">
      <c r="S515" s="17">
        <f t="shared" si="110"/>
        <v>43969</v>
      </c>
      <c r="T515" s="25">
        <f t="shared" si="111"/>
        <v>43969</v>
      </c>
      <c r="U515" s="24" t="str">
        <f t="shared" si="112"/>
        <v>32</v>
      </c>
      <c r="V515" s="23">
        <f>IF(S515="","",IF(COUNTIF(祝日計算!$D$6:$H$12,祝日計算!U515)&gt;0,1,0))</f>
        <v>0</v>
      </c>
      <c r="AI515" s="17" t="str">
        <f t="shared" si="109"/>
        <v/>
      </c>
      <c r="AJ515" s="18"/>
      <c r="AL515" s="17" t="str">
        <f>IF(COUNTIF($AL$2:AL514,AI515)&gt;0,"",IF(AI515="","",AI515))</f>
        <v/>
      </c>
      <c r="AM515" s="16"/>
      <c r="AR515" s="27">
        <f t="shared" ref="AR515:AR578" si="116">AR514+1</f>
        <v>43979</v>
      </c>
      <c r="AS515" s="27" t="str">
        <f t="shared" si="113"/>
        <v>木</v>
      </c>
      <c r="AT515" s="26" t="str">
        <f t="shared" si="114"/>
        <v/>
      </c>
      <c r="AU515" s="26">
        <f t="shared" si="115"/>
        <v>0</v>
      </c>
      <c r="AV515" s="26">
        <f>COUNTIF($AU$2:AU515,0)</f>
        <v>303</v>
      </c>
    </row>
    <row r="516" spans="19:48" ht="18" customHeight="1" x14ac:dyDescent="0.7">
      <c r="S516" s="17">
        <f t="shared" si="110"/>
        <v>43970</v>
      </c>
      <c r="T516" s="25">
        <f t="shared" si="111"/>
        <v>43970</v>
      </c>
      <c r="U516" s="24" t="str">
        <f t="shared" si="112"/>
        <v>33</v>
      </c>
      <c r="V516" s="23">
        <f>IF(S516="","",IF(COUNTIF(祝日計算!$D$6:$H$12,祝日計算!U516)&gt;0,1,0))</f>
        <v>0</v>
      </c>
      <c r="AI516" s="17">
        <f t="shared" si="109"/>
        <v>43694</v>
      </c>
      <c r="AJ516" s="18"/>
      <c r="AL516" s="17">
        <f>IF(COUNTIF($AL$2:AL515,AI516)&gt;0,"",IF(AI516="","",AI516))</f>
        <v>43694</v>
      </c>
      <c r="AM516" s="16"/>
      <c r="AR516" s="27">
        <f t="shared" si="116"/>
        <v>43980</v>
      </c>
      <c r="AS516" s="27" t="str">
        <f t="shared" si="113"/>
        <v>金</v>
      </c>
      <c r="AT516" s="26" t="str">
        <f t="shared" si="114"/>
        <v/>
      </c>
      <c r="AU516" s="26">
        <f t="shared" si="115"/>
        <v>0</v>
      </c>
      <c r="AV516" s="26">
        <f>COUNTIF($AU$2:AU516,0)</f>
        <v>304</v>
      </c>
    </row>
    <row r="517" spans="19:48" ht="18" customHeight="1" x14ac:dyDescent="0.7">
      <c r="S517" s="17">
        <f t="shared" si="110"/>
        <v>43971</v>
      </c>
      <c r="T517" s="25">
        <f t="shared" si="111"/>
        <v>43971</v>
      </c>
      <c r="U517" s="24" t="str">
        <f t="shared" si="112"/>
        <v>34</v>
      </c>
      <c r="V517" s="23">
        <f>IF(S517="","",IF(COUNTIF(祝日計算!$D$6:$H$12,祝日計算!U517)&gt;0,1,0))</f>
        <v>0</v>
      </c>
      <c r="AI517" s="17">
        <f t="shared" si="109"/>
        <v>43695</v>
      </c>
      <c r="AJ517" s="18"/>
      <c r="AL517" s="17">
        <f>IF(COUNTIF($AL$2:AL516,AI517)&gt;0,"",IF(AI517="","",AI517))</f>
        <v>43695</v>
      </c>
      <c r="AM517" s="16"/>
      <c r="AR517" s="27">
        <f t="shared" si="116"/>
        <v>43981</v>
      </c>
      <c r="AS517" s="27" t="str">
        <f t="shared" si="113"/>
        <v>土</v>
      </c>
      <c r="AT517" s="26" t="str">
        <f t="shared" si="114"/>
        <v/>
      </c>
      <c r="AU517" s="26">
        <f t="shared" si="115"/>
        <v>1</v>
      </c>
      <c r="AV517" s="26">
        <f>COUNTIF($AU$2:AU517,0)</f>
        <v>304</v>
      </c>
    </row>
    <row r="518" spans="19:48" ht="18" customHeight="1" x14ac:dyDescent="0.7">
      <c r="S518" s="17">
        <f t="shared" si="110"/>
        <v>43972</v>
      </c>
      <c r="T518" s="25">
        <f t="shared" si="111"/>
        <v>43972</v>
      </c>
      <c r="U518" s="24" t="str">
        <f t="shared" si="112"/>
        <v>35</v>
      </c>
      <c r="V518" s="23">
        <f>IF(S518="","",IF(COUNTIF(祝日計算!$D$6:$H$12,祝日計算!U518)&gt;0,1,0))</f>
        <v>0</v>
      </c>
      <c r="AI518" s="17" t="str">
        <f t="shared" si="109"/>
        <v/>
      </c>
      <c r="AJ518" s="18"/>
      <c r="AL518" s="17" t="str">
        <f>IF(COUNTIF($AL$2:AL517,AI518)&gt;0,"",IF(AI518="","",AI518))</f>
        <v/>
      </c>
      <c r="AM518" s="16"/>
      <c r="AR518" s="27">
        <f t="shared" si="116"/>
        <v>43982</v>
      </c>
      <c r="AS518" s="27" t="str">
        <f t="shared" si="113"/>
        <v>日</v>
      </c>
      <c r="AT518" s="26" t="str">
        <f t="shared" si="114"/>
        <v/>
      </c>
      <c r="AU518" s="26">
        <f t="shared" si="115"/>
        <v>1</v>
      </c>
      <c r="AV518" s="26">
        <f>COUNTIF($AU$2:AU518,0)</f>
        <v>304</v>
      </c>
    </row>
    <row r="519" spans="19:48" ht="18" customHeight="1" x14ac:dyDescent="0.7">
      <c r="S519" s="17">
        <f t="shared" si="110"/>
        <v>43973</v>
      </c>
      <c r="T519" s="25">
        <f t="shared" si="111"/>
        <v>43973</v>
      </c>
      <c r="U519" s="24" t="str">
        <f t="shared" si="112"/>
        <v>46</v>
      </c>
      <c r="V519" s="23">
        <f>IF(S519="","",IF(COUNTIF(祝日計算!$D$6:$H$12,祝日計算!U519)&gt;0,1,0))</f>
        <v>0</v>
      </c>
      <c r="AI519" s="17" t="str">
        <f t="shared" si="109"/>
        <v/>
      </c>
      <c r="AJ519" s="18"/>
      <c r="AL519" s="17" t="str">
        <f>IF(COUNTIF($AL$2:AL518,AI519)&gt;0,"",IF(AI519="","",AI519))</f>
        <v/>
      </c>
      <c r="AM519" s="16"/>
      <c r="AR519" s="27">
        <f t="shared" si="116"/>
        <v>43983</v>
      </c>
      <c r="AS519" s="27" t="str">
        <f t="shared" si="113"/>
        <v>月</v>
      </c>
      <c r="AT519" s="26" t="str">
        <f t="shared" si="114"/>
        <v/>
      </c>
      <c r="AU519" s="26">
        <f t="shared" si="115"/>
        <v>0</v>
      </c>
      <c r="AV519" s="26">
        <f>COUNTIF($AU$2:AU519,0)</f>
        <v>305</v>
      </c>
    </row>
    <row r="520" spans="19:48" ht="18" customHeight="1" x14ac:dyDescent="0.7">
      <c r="S520" s="17">
        <f t="shared" si="110"/>
        <v>43974</v>
      </c>
      <c r="T520" s="25">
        <f t="shared" si="111"/>
        <v>43974</v>
      </c>
      <c r="U520" s="24" t="str">
        <f t="shared" si="112"/>
        <v>47</v>
      </c>
      <c r="V520" s="23">
        <f>IF(S520="","",IF(COUNTIF(祝日計算!$D$6:$H$12,祝日計算!U520)&gt;0,1,0))</f>
        <v>1</v>
      </c>
      <c r="AI520" s="17" t="str">
        <f t="shared" si="109"/>
        <v/>
      </c>
      <c r="AJ520" s="18"/>
      <c r="AL520" s="17" t="str">
        <f>IF(COUNTIF($AL$2:AL519,AI520)&gt;0,"",IF(AI520="","",AI520))</f>
        <v/>
      </c>
      <c r="AM520" s="16"/>
      <c r="AR520" s="27">
        <f t="shared" si="116"/>
        <v>43984</v>
      </c>
      <c r="AS520" s="27" t="str">
        <f t="shared" si="113"/>
        <v>火</v>
      </c>
      <c r="AT520" s="26" t="str">
        <f t="shared" si="114"/>
        <v/>
      </c>
      <c r="AU520" s="26">
        <f t="shared" si="115"/>
        <v>0</v>
      </c>
      <c r="AV520" s="26">
        <f>COUNTIF($AU$2:AU520,0)</f>
        <v>306</v>
      </c>
    </row>
    <row r="521" spans="19:48" ht="18" customHeight="1" x14ac:dyDescent="0.7">
      <c r="S521" s="17">
        <f t="shared" si="110"/>
        <v>43975</v>
      </c>
      <c r="T521" s="25">
        <f t="shared" si="111"/>
        <v>43975</v>
      </c>
      <c r="U521" s="24" t="str">
        <f t="shared" si="112"/>
        <v>41</v>
      </c>
      <c r="V521" s="23">
        <f>IF(S521="","",IF(COUNTIF(祝日計算!$D$6:$H$12,祝日計算!U521)&gt;0,1,0))</f>
        <v>1</v>
      </c>
      <c r="AI521" s="17" t="str">
        <f t="shared" si="109"/>
        <v/>
      </c>
      <c r="AJ521" s="18"/>
      <c r="AL521" s="17" t="str">
        <f>IF(COUNTIF($AL$2:AL520,AI521)&gt;0,"",IF(AI521="","",AI521))</f>
        <v/>
      </c>
      <c r="AM521" s="16"/>
      <c r="AR521" s="27">
        <f t="shared" si="116"/>
        <v>43985</v>
      </c>
      <c r="AS521" s="27" t="str">
        <f t="shared" si="113"/>
        <v>水</v>
      </c>
      <c r="AT521" s="26" t="str">
        <f t="shared" si="114"/>
        <v/>
      </c>
      <c r="AU521" s="26">
        <f t="shared" si="115"/>
        <v>0</v>
      </c>
      <c r="AV521" s="26">
        <f>COUNTIF($AU$2:AU521,0)</f>
        <v>307</v>
      </c>
    </row>
    <row r="522" spans="19:48" ht="18" customHeight="1" x14ac:dyDescent="0.7">
      <c r="S522" s="17">
        <f t="shared" si="110"/>
        <v>43976</v>
      </c>
      <c r="T522" s="25">
        <f t="shared" si="111"/>
        <v>43976</v>
      </c>
      <c r="U522" s="24" t="str">
        <f t="shared" si="112"/>
        <v>42</v>
      </c>
      <c r="V522" s="23">
        <f>IF(S522="","",IF(COUNTIF(祝日計算!$D$6:$H$12,祝日計算!U522)&gt;0,1,0))</f>
        <v>0</v>
      </c>
      <c r="AI522" s="17" t="str">
        <f t="shared" si="109"/>
        <v/>
      </c>
      <c r="AJ522" s="18"/>
      <c r="AL522" s="17" t="str">
        <f>IF(COUNTIF($AL$2:AL521,AI522)&gt;0,"",IF(AI522="","",AI522))</f>
        <v/>
      </c>
      <c r="AM522" s="16"/>
      <c r="AR522" s="27">
        <f t="shared" si="116"/>
        <v>43986</v>
      </c>
      <c r="AS522" s="27" t="str">
        <f t="shared" si="113"/>
        <v>木</v>
      </c>
      <c r="AT522" s="26" t="str">
        <f t="shared" si="114"/>
        <v/>
      </c>
      <c r="AU522" s="26">
        <f t="shared" si="115"/>
        <v>0</v>
      </c>
      <c r="AV522" s="26">
        <f>COUNTIF($AU$2:AU522,0)</f>
        <v>308</v>
      </c>
    </row>
    <row r="523" spans="19:48" ht="18" customHeight="1" x14ac:dyDescent="0.7">
      <c r="S523" s="17">
        <f t="shared" si="110"/>
        <v>43977</v>
      </c>
      <c r="T523" s="25">
        <f t="shared" si="111"/>
        <v>43977</v>
      </c>
      <c r="U523" s="24" t="str">
        <f t="shared" si="112"/>
        <v>43</v>
      </c>
      <c r="V523" s="23">
        <f>IF(S523="","",IF(COUNTIF(祝日計算!$D$6:$H$12,祝日計算!U523)&gt;0,1,0))</f>
        <v>1</v>
      </c>
      <c r="AI523" s="17">
        <f t="shared" si="109"/>
        <v>43701</v>
      </c>
      <c r="AJ523" s="18"/>
      <c r="AL523" s="17">
        <f>IF(COUNTIF($AL$2:AL522,AI523)&gt;0,"",IF(AI523="","",AI523))</f>
        <v>43701</v>
      </c>
      <c r="AM523" s="16"/>
      <c r="AR523" s="27">
        <f t="shared" si="116"/>
        <v>43987</v>
      </c>
      <c r="AS523" s="27" t="str">
        <f t="shared" si="113"/>
        <v>金</v>
      </c>
      <c r="AT523" s="26" t="str">
        <f t="shared" si="114"/>
        <v/>
      </c>
      <c r="AU523" s="26">
        <f t="shared" si="115"/>
        <v>0</v>
      </c>
      <c r="AV523" s="26">
        <f>COUNTIF($AU$2:AU523,0)</f>
        <v>309</v>
      </c>
    </row>
    <row r="524" spans="19:48" ht="18" customHeight="1" x14ac:dyDescent="0.7">
      <c r="S524" s="17">
        <f t="shared" si="110"/>
        <v>43978</v>
      </c>
      <c r="T524" s="25">
        <f t="shared" si="111"/>
        <v>43978</v>
      </c>
      <c r="U524" s="24" t="str">
        <f t="shared" si="112"/>
        <v>44</v>
      </c>
      <c r="V524" s="23">
        <f>IF(S524="","",IF(COUNTIF(祝日計算!$D$6:$H$12,祝日計算!U524)&gt;0,1,0))</f>
        <v>0</v>
      </c>
      <c r="AI524" s="17">
        <f t="shared" si="109"/>
        <v>43702</v>
      </c>
      <c r="AJ524" s="18"/>
      <c r="AL524" s="17">
        <f>IF(COUNTIF($AL$2:AL523,AI524)&gt;0,"",IF(AI524="","",AI524))</f>
        <v>43702</v>
      </c>
      <c r="AM524" s="16"/>
      <c r="AR524" s="27">
        <f t="shared" si="116"/>
        <v>43988</v>
      </c>
      <c r="AS524" s="27" t="str">
        <f t="shared" si="113"/>
        <v>土</v>
      </c>
      <c r="AT524" s="26" t="str">
        <f t="shared" si="114"/>
        <v/>
      </c>
      <c r="AU524" s="26">
        <f t="shared" si="115"/>
        <v>1</v>
      </c>
      <c r="AV524" s="26">
        <f>COUNTIF($AU$2:AU524,0)</f>
        <v>309</v>
      </c>
    </row>
    <row r="525" spans="19:48" ht="18" customHeight="1" x14ac:dyDescent="0.7">
      <c r="S525" s="17">
        <f t="shared" si="110"/>
        <v>43979</v>
      </c>
      <c r="T525" s="25">
        <f t="shared" si="111"/>
        <v>43979</v>
      </c>
      <c r="U525" s="24" t="str">
        <f t="shared" si="112"/>
        <v>45</v>
      </c>
      <c r="V525" s="23">
        <f>IF(S525="","",IF(COUNTIF(祝日計算!$D$6:$H$12,祝日計算!U525)&gt;0,1,0))</f>
        <v>0</v>
      </c>
      <c r="AI525" s="17" t="str">
        <f t="shared" si="109"/>
        <v/>
      </c>
      <c r="AJ525" s="18"/>
      <c r="AL525" s="17" t="str">
        <f>IF(COUNTIF($AL$2:AL524,AI525)&gt;0,"",IF(AI525="","",AI525))</f>
        <v/>
      </c>
      <c r="AM525" s="16"/>
      <c r="AR525" s="27">
        <f t="shared" si="116"/>
        <v>43989</v>
      </c>
      <c r="AS525" s="27" t="str">
        <f t="shared" si="113"/>
        <v>日</v>
      </c>
      <c r="AT525" s="26" t="str">
        <f t="shared" si="114"/>
        <v/>
      </c>
      <c r="AU525" s="26">
        <f t="shared" si="115"/>
        <v>1</v>
      </c>
      <c r="AV525" s="26">
        <f>COUNTIF($AU$2:AU525,0)</f>
        <v>309</v>
      </c>
    </row>
    <row r="526" spans="19:48" ht="18" customHeight="1" x14ac:dyDescent="0.7">
      <c r="S526" s="17">
        <f t="shared" si="110"/>
        <v>43980</v>
      </c>
      <c r="T526" s="25">
        <f t="shared" si="111"/>
        <v>43980</v>
      </c>
      <c r="U526" s="24" t="str">
        <f t="shared" si="112"/>
        <v>56</v>
      </c>
      <c r="V526" s="23">
        <f>IF(S526="","",IF(COUNTIF(祝日計算!$D$6:$H$12,祝日計算!U526)&gt;0,1,0))</f>
        <v>0</v>
      </c>
      <c r="AI526" s="17">
        <f t="shared" si="109"/>
        <v>43704</v>
      </c>
      <c r="AJ526" s="18"/>
      <c r="AL526" s="17">
        <f>IF(COUNTIF($AL$2:AL525,AI526)&gt;0,"",IF(AI526="","",AI526))</f>
        <v>43704</v>
      </c>
      <c r="AM526" s="16"/>
      <c r="AR526" s="27">
        <f t="shared" si="116"/>
        <v>43990</v>
      </c>
      <c r="AS526" s="27" t="str">
        <f t="shared" si="113"/>
        <v>月</v>
      </c>
      <c r="AT526" s="26" t="str">
        <f t="shared" si="114"/>
        <v/>
      </c>
      <c r="AU526" s="26">
        <f t="shared" si="115"/>
        <v>0</v>
      </c>
      <c r="AV526" s="26">
        <f>COUNTIF($AU$2:AU526,0)</f>
        <v>310</v>
      </c>
    </row>
    <row r="527" spans="19:48" ht="18" customHeight="1" x14ac:dyDescent="0.7">
      <c r="S527" s="17">
        <f t="shared" si="110"/>
        <v>43981</v>
      </c>
      <c r="T527" s="25">
        <f t="shared" si="111"/>
        <v>43981</v>
      </c>
      <c r="U527" s="24" t="str">
        <f t="shared" si="112"/>
        <v>57</v>
      </c>
      <c r="V527" s="23">
        <f>IF(S527="","",IF(COUNTIF(祝日計算!$D$6:$H$12,祝日計算!U527)&gt;0,1,0))</f>
        <v>1</v>
      </c>
      <c r="AI527" s="17" t="str">
        <f t="shared" si="109"/>
        <v/>
      </c>
      <c r="AJ527" s="18"/>
      <c r="AL527" s="17" t="str">
        <f>IF(COUNTIF($AL$2:AL526,AI527)&gt;0,"",IF(AI527="","",AI527))</f>
        <v/>
      </c>
      <c r="AM527" s="16"/>
      <c r="AR527" s="27">
        <f t="shared" si="116"/>
        <v>43991</v>
      </c>
      <c r="AS527" s="27" t="str">
        <f t="shared" si="113"/>
        <v>火</v>
      </c>
      <c r="AT527" s="26" t="str">
        <f t="shared" si="114"/>
        <v/>
      </c>
      <c r="AU527" s="26">
        <f t="shared" si="115"/>
        <v>1</v>
      </c>
      <c r="AV527" s="26">
        <f>COUNTIF($AU$2:AU527,0)</f>
        <v>310</v>
      </c>
    </row>
    <row r="528" spans="19:48" ht="18" customHeight="1" x14ac:dyDescent="0.7">
      <c r="S528" s="17">
        <f t="shared" si="110"/>
        <v>43982</v>
      </c>
      <c r="T528" s="25">
        <f t="shared" si="111"/>
        <v>43982</v>
      </c>
      <c r="U528" s="24" t="str">
        <f t="shared" si="112"/>
        <v>51</v>
      </c>
      <c r="V528" s="23">
        <f>IF(S528="","",IF(COUNTIF(祝日計算!$D$6:$H$12,祝日計算!U528)&gt;0,1,0))</f>
        <v>1</v>
      </c>
      <c r="AI528" s="17" t="str">
        <f t="shared" si="109"/>
        <v/>
      </c>
      <c r="AJ528" s="18"/>
      <c r="AL528" s="17" t="str">
        <f>IF(COUNTIF($AL$2:AL527,AI528)&gt;0,"",IF(AI528="","",AI528))</f>
        <v/>
      </c>
      <c r="AM528" s="16"/>
      <c r="AR528" s="27">
        <f t="shared" si="116"/>
        <v>43992</v>
      </c>
      <c r="AS528" s="27" t="str">
        <f t="shared" si="113"/>
        <v>水</v>
      </c>
      <c r="AT528" s="26" t="str">
        <f t="shared" si="114"/>
        <v/>
      </c>
      <c r="AU528" s="26">
        <f t="shared" si="115"/>
        <v>0</v>
      </c>
      <c r="AV528" s="26">
        <f>COUNTIF($AU$2:AU528,0)</f>
        <v>311</v>
      </c>
    </row>
    <row r="529" spans="19:48" ht="18" customHeight="1" x14ac:dyDescent="0.7">
      <c r="S529" s="17">
        <f>DATE(設定!$G$2,6,1)</f>
        <v>43983</v>
      </c>
      <c r="T529" s="25">
        <f t="shared" si="111"/>
        <v>43983</v>
      </c>
      <c r="U529" s="24" t="str">
        <f t="shared" si="112"/>
        <v>12</v>
      </c>
      <c r="V529" s="23">
        <f>IF(S529="","",IF(COUNTIF(祝日計算!$D$6:$H$12,祝日計算!U529)&gt;0,1,0))</f>
        <v>0</v>
      </c>
      <c r="AI529" s="17" t="str">
        <f t="shared" si="109"/>
        <v/>
      </c>
      <c r="AJ529" s="18"/>
      <c r="AL529" s="17" t="str">
        <f>IF(COUNTIF($AL$2:AL528,AI529)&gt;0,"",IF(AI529="","",AI529))</f>
        <v/>
      </c>
      <c r="AM529" s="16"/>
      <c r="AR529" s="27">
        <f t="shared" si="116"/>
        <v>43993</v>
      </c>
      <c r="AS529" s="27" t="str">
        <f t="shared" si="113"/>
        <v>木</v>
      </c>
      <c r="AT529" s="26" t="str">
        <f t="shared" si="114"/>
        <v/>
      </c>
      <c r="AU529" s="26">
        <f t="shared" si="115"/>
        <v>0</v>
      </c>
      <c r="AV529" s="26">
        <f>COUNTIF($AU$2:AU529,0)</f>
        <v>312</v>
      </c>
    </row>
    <row r="530" spans="19:48" ht="18" customHeight="1" x14ac:dyDescent="0.7">
      <c r="S530" s="17">
        <f t="shared" ref="S530:S559" si="117">IF(S529="","",IF(MONTH(S529)&lt;&gt;MONTH(S529+1),"",S529+1))</f>
        <v>43984</v>
      </c>
      <c r="T530" s="25">
        <f t="shared" si="111"/>
        <v>43984</v>
      </c>
      <c r="U530" s="24" t="str">
        <f t="shared" si="112"/>
        <v>13</v>
      </c>
      <c r="V530" s="23">
        <f>IF(S530="","",IF(COUNTIF(祝日計算!$D$6:$H$12,祝日計算!U530)&gt;0,1,0))</f>
        <v>0</v>
      </c>
      <c r="AI530" s="17">
        <f t="shared" si="109"/>
        <v>43708</v>
      </c>
      <c r="AJ530" s="18"/>
      <c r="AL530" s="17">
        <f>IF(COUNTIF($AL$2:AL529,AI530)&gt;0,"",IF(AI530="","",AI530))</f>
        <v>43708</v>
      </c>
      <c r="AM530" s="16"/>
      <c r="AR530" s="27">
        <f t="shared" si="116"/>
        <v>43994</v>
      </c>
      <c r="AS530" s="27" t="str">
        <f t="shared" si="113"/>
        <v>金</v>
      </c>
      <c r="AT530" s="26" t="str">
        <f t="shared" si="114"/>
        <v/>
      </c>
      <c r="AU530" s="26">
        <f t="shared" si="115"/>
        <v>0</v>
      </c>
      <c r="AV530" s="26">
        <f>COUNTIF($AU$2:AU530,0)</f>
        <v>313</v>
      </c>
    </row>
    <row r="531" spans="19:48" ht="18" customHeight="1" x14ac:dyDescent="0.7">
      <c r="S531" s="17">
        <f t="shared" si="117"/>
        <v>43985</v>
      </c>
      <c r="T531" s="25">
        <f t="shared" si="111"/>
        <v>43985</v>
      </c>
      <c r="U531" s="24" t="str">
        <f t="shared" si="112"/>
        <v>14</v>
      </c>
      <c r="V531" s="23">
        <f>IF(S531="","",IF(COUNTIF(祝日計算!$D$6:$H$12,祝日計算!U531)&gt;0,1,0))</f>
        <v>0</v>
      </c>
      <c r="AI531" s="17">
        <f t="shared" si="109"/>
        <v>43709</v>
      </c>
      <c r="AJ531" s="18"/>
      <c r="AL531" s="17">
        <f>IF(COUNTIF($AL$2:AL530,AI531)&gt;0,"",IF(AI531="","",AI531))</f>
        <v>43709</v>
      </c>
      <c r="AM531" s="16"/>
      <c r="AR531" s="27">
        <f t="shared" si="116"/>
        <v>43995</v>
      </c>
      <c r="AS531" s="27" t="str">
        <f t="shared" si="113"/>
        <v>土</v>
      </c>
      <c r="AT531" s="26" t="str">
        <f t="shared" si="114"/>
        <v/>
      </c>
      <c r="AU531" s="26">
        <f t="shared" si="115"/>
        <v>1</v>
      </c>
      <c r="AV531" s="26">
        <f>COUNTIF($AU$2:AU531,0)</f>
        <v>313</v>
      </c>
    </row>
    <row r="532" spans="19:48" ht="18" customHeight="1" x14ac:dyDescent="0.7">
      <c r="S532" s="17">
        <f t="shared" si="117"/>
        <v>43986</v>
      </c>
      <c r="T532" s="25">
        <f t="shared" si="111"/>
        <v>43986</v>
      </c>
      <c r="U532" s="24" t="str">
        <f t="shared" si="112"/>
        <v>15</v>
      </c>
      <c r="V532" s="23">
        <f>IF(S532="","",IF(COUNTIF(祝日計算!$D$6:$H$12,祝日計算!U532)&gt;0,1,0))</f>
        <v>0</v>
      </c>
      <c r="AI532" s="17" t="str">
        <f t="shared" si="109"/>
        <v/>
      </c>
      <c r="AJ532" s="18"/>
      <c r="AL532" s="17" t="str">
        <f>IF(COUNTIF($AL$2:AL531,AI532)&gt;0,"",IF(AI532="","",AI532))</f>
        <v/>
      </c>
      <c r="AM532" s="16"/>
      <c r="AR532" s="27">
        <f t="shared" si="116"/>
        <v>43996</v>
      </c>
      <c r="AS532" s="27" t="str">
        <f t="shared" si="113"/>
        <v>日</v>
      </c>
      <c r="AT532" s="26" t="str">
        <f t="shared" si="114"/>
        <v/>
      </c>
      <c r="AU532" s="26">
        <f t="shared" si="115"/>
        <v>1</v>
      </c>
      <c r="AV532" s="26">
        <f>COUNTIF($AU$2:AU532,0)</f>
        <v>313</v>
      </c>
    </row>
    <row r="533" spans="19:48" ht="18" customHeight="1" x14ac:dyDescent="0.7">
      <c r="S533" s="17">
        <f t="shared" si="117"/>
        <v>43987</v>
      </c>
      <c r="T533" s="25">
        <f t="shared" si="111"/>
        <v>43987</v>
      </c>
      <c r="U533" s="24" t="str">
        <f t="shared" si="112"/>
        <v>16</v>
      </c>
      <c r="V533" s="23">
        <f>IF(S533="","",IF(COUNTIF(祝日計算!$D$6:$H$12,祝日計算!U533)&gt;0,1,0))</f>
        <v>0</v>
      </c>
      <c r="AI533" s="17" t="str">
        <f t="shared" si="109"/>
        <v/>
      </c>
      <c r="AJ533" s="18"/>
      <c r="AL533" s="17" t="str">
        <f>IF(COUNTIF($AL$2:AL532,AI533)&gt;0,"",IF(AI533="","",AI533))</f>
        <v/>
      </c>
      <c r="AM533" s="16"/>
      <c r="AR533" s="27">
        <f t="shared" si="116"/>
        <v>43997</v>
      </c>
      <c r="AS533" s="27" t="str">
        <f t="shared" si="113"/>
        <v>月</v>
      </c>
      <c r="AT533" s="26" t="str">
        <f t="shared" si="114"/>
        <v/>
      </c>
      <c r="AU533" s="26">
        <f t="shared" si="115"/>
        <v>0</v>
      </c>
      <c r="AV533" s="26">
        <f>COUNTIF($AU$2:AU533,0)</f>
        <v>314</v>
      </c>
    </row>
    <row r="534" spans="19:48" ht="18" customHeight="1" x14ac:dyDescent="0.7">
      <c r="S534" s="17">
        <f t="shared" si="117"/>
        <v>43988</v>
      </c>
      <c r="T534" s="25">
        <f t="shared" si="111"/>
        <v>43988</v>
      </c>
      <c r="U534" s="24" t="str">
        <f t="shared" si="112"/>
        <v>17</v>
      </c>
      <c r="V534" s="23">
        <f>IF(S534="","",IF(COUNTIF(祝日計算!$D$6:$H$12,祝日計算!U534)&gt;0,1,0))</f>
        <v>1</v>
      </c>
      <c r="AI534" s="17" t="str">
        <f t="shared" si="109"/>
        <v/>
      </c>
      <c r="AJ534" s="18"/>
      <c r="AL534" s="17" t="str">
        <f>IF(COUNTIF($AL$2:AL533,AI534)&gt;0,"",IF(AI534="","",AI534))</f>
        <v/>
      </c>
      <c r="AM534" s="16"/>
      <c r="AR534" s="27">
        <f t="shared" si="116"/>
        <v>43998</v>
      </c>
      <c r="AS534" s="27" t="str">
        <f t="shared" si="113"/>
        <v>火</v>
      </c>
      <c r="AT534" s="26" t="str">
        <f t="shared" si="114"/>
        <v/>
      </c>
      <c r="AU534" s="26">
        <f t="shared" si="115"/>
        <v>0</v>
      </c>
      <c r="AV534" s="26">
        <f>COUNTIF($AU$2:AU534,0)</f>
        <v>315</v>
      </c>
    </row>
    <row r="535" spans="19:48" ht="18" customHeight="1" x14ac:dyDescent="0.7">
      <c r="S535" s="17">
        <f t="shared" si="117"/>
        <v>43989</v>
      </c>
      <c r="T535" s="25">
        <f t="shared" si="111"/>
        <v>43989</v>
      </c>
      <c r="U535" s="24" t="str">
        <f t="shared" si="112"/>
        <v>11</v>
      </c>
      <c r="V535" s="23">
        <f>IF(S535="","",IF(COUNTIF(祝日計算!$D$6:$H$12,祝日計算!U535)&gt;0,1,0))</f>
        <v>1</v>
      </c>
      <c r="AI535" s="17" t="str">
        <f t="shared" si="109"/>
        <v/>
      </c>
      <c r="AJ535" s="18"/>
      <c r="AL535" s="17" t="str">
        <f>IF(COUNTIF($AL$2:AL534,AI535)&gt;0,"",IF(AI535="","",AI535))</f>
        <v/>
      </c>
      <c r="AM535" s="16"/>
      <c r="AR535" s="27">
        <f t="shared" si="116"/>
        <v>43999</v>
      </c>
      <c r="AS535" s="27" t="str">
        <f t="shared" si="113"/>
        <v>水</v>
      </c>
      <c r="AT535" s="26" t="str">
        <f t="shared" si="114"/>
        <v/>
      </c>
      <c r="AU535" s="26">
        <f t="shared" si="115"/>
        <v>0</v>
      </c>
      <c r="AV535" s="26">
        <f>COUNTIF($AU$2:AU535,0)</f>
        <v>316</v>
      </c>
    </row>
    <row r="536" spans="19:48" ht="18" customHeight="1" x14ac:dyDescent="0.7">
      <c r="S536" s="17">
        <f t="shared" si="117"/>
        <v>43990</v>
      </c>
      <c r="T536" s="25">
        <f t="shared" si="111"/>
        <v>43990</v>
      </c>
      <c r="U536" s="24" t="str">
        <f t="shared" si="112"/>
        <v>22</v>
      </c>
      <c r="V536" s="23">
        <f>IF(S536="","",IF(COUNTIF(祝日計算!$D$6:$H$12,祝日計算!U536)&gt;0,1,0))</f>
        <v>0</v>
      </c>
      <c r="AI536" s="17" t="str">
        <f t="shared" si="109"/>
        <v/>
      </c>
      <c r="AJ536" s="18"/>
      <c r="AL536" s="17" t="str">
        <f>IF(COUNTIF($AL$2:AL535,AI536)&gt;0,"",IF(AI536="","",AI536))</f>
        <v/>
      </c>
      <c r="AM536" s="16"/>
      <c r="AR536" s="27">
        <f t="shared" si="116"/>
        <v>44000</v>
      </c>
      <c r="AS536" s="27" t="str">
        <f t="shared" si="113"/>
        <v>木</v>
      </c>
      <c r="AT536" s="26" t="str">
        <f t="shared" si="114"/>
        <v/>
      </c>
      <c r="AU536" s="26">
        <f t="shared" si="115"/>
        <v>0</v>
      </c>
      <c r="AV536" s="26">
        <f>COUNTIF($AU$2:AU536,0)</f>
        <v>317</v>
      </c>
    </row>
    <row r="537" spans="19:48" ht="18" customHeight="1" x14ac:dyDescent="0.7">
      <c r="S537" s="17">
        <f t="shared" si="117"/>
        <v>43991</v>
      </c>
      <c r="T537" s="25">
        <f t="shared" si="111"/>
        <v>43991</v>
      </c>
      <c r="U537" s="24" t="str">
        <f t="shared" si="112"/>
        <v>23</v>
      </c>
      <c r="V537" s="23">
        <f>IF(S537="","",IF(COUNTIF(祝日計算!$D$6:$H$12,祝日計算!U537)&gt;0,1,0))</f>
        <v>1</v>
      </c>
      <c r="AI537" s="17">
        <f t="shared" si="109"/>
        <v>43715</v>
      </c>
      <c r="AJ537" s="18"/>
      <c r="AL537" s="17">
        <f>IF(COUNTIF($AL$2:AL536,AI537)&gt;0,"",IF(AI537="","",AI537))</f>
        <v>43715</v>
      </c>
      <c r="AM537" s="16"/>
      <c r="AR537" s="27">
        <f t="shared" si="116"/>
        <v>44001</v>
      </c>
      <c r="AS537" s="27" t="str">
        <f t="shared" si="113"/>
        <v>金</v>
      </c>
      <c r="AT537" s="26" t="str">
        <f t="shared" si="114"/>
        <v/>
      </c>
      <c r="AU537" s="26">
        <f t="shared" si="115"/>
        <v>0</v>
      </c>
      <c r="AV537" s="26">
        <f>COUNTIF($AU$2:AU537,0)</f>
        <v>318</v>
      </c>
    </row>
    <row r="538" spans="19:48" ht="18" customHeight="1" x14ac:dyDescent="0.7">
      <c r="S538" s="17">
        <f t="shared" si="117"/>
        <v>43992</v>
      </c>
      <c r="T538" s="25">
        <f t="shared" si="111"/>
        <v>43992</v>
      </c>
      <c r="U538" s="24" t="str">
        <f t="shared" si="112"/>
        <v>24</v>
      </c>
      <c r="V538" s="23">
        <f>IF(S538="","",IF(COUNTIF(祝日計算!$D$6:$H$12,祝日計算!U538)&gt;0,1,0))</f>
        <v>0</v>
      </c>
      <c r="AI538" s="17">
        <f t="shared" si="109"/>
        <v>43716</v>
      </c>
      <c r="AJ538" s="18"/>
      <c r="AL538" s="17">
        <f>IF(COUNTIF($AL$2:AL537,AI538)&gt;0,"",IF(AI538="","",AI538))</f>
        <v>43716</v>
      </c>
      <c r="AM538" s="16"/>
      <c r="AR538" s="27">
        <f t="shared" si="116"/>
        <v>44002</v>
      </c>
      <c r="AS538" s="27" t="str">
        <f t="shared" si="113"/>
        <v>土</v>
      </c>
      <c r="AT538" s="26" t="str">
        <f t="shared" si="114"/>
        <v/>
      </c>
      <c r="AU538" s="26">
        <f t="shared" si="115"/>
        <v>1</v>
      </c>
      <c r="AV538" s="26">
        <f>COUNTIF($AU$2:AU538,0)</f>
        <v>318</v>
      </c>
    </row>
    <row r="539" spans="19:48" ht="18" customHeight="1" x14ac:dyDescent="0.7">
      <c r="S539" s="17">
        <f t="shared" si="117"/>
        <v>43993</v>
      </c>
      <c r="T539" s="25">
        <f t="shared" si="111"/>
        <v>43993</v>
      </c>
      <c r="U539" s="24" t="str">
        <f t="shared" si="112"/>
        <v>25</v>
      </c>
      <c r="V539" s="23">
        <f>IF(S539="","",IF(COUNTIF(祝日計算!$D$6:$H$12,祝日計算!U539)&gt;0,1,0))</f>
        <v>0</v>
      </c>
      <c r="AI539" s="17" t="str">
        <f t="shared" ref="AI539:AI602" si="118">IF(V258=0,"",S258)</f>
        <v/>
      </c>
      <c r="AJ539" s="18"/>
      <c r="AL539" s="17" t="str">
        <f>IF(COUNTIF($AL$2:AL538,AI539)&gt;0,"",IF(AI539="","",AI539))</f>
        <v/>
      </c>
      <c r="AM539" s="16"/>
      <c r="AR539" s="27">
        <f t="shared" si="116"/>
        <v>44003</v>
      </c>
      <c r="AS539" s="27" t="str">
        <f t="shared" si="113"/>
        <v>日</v>
      </c>
      <c r="AT539" s="26" t="str">
        <f t="shared" si="114"/>
        <v/>
      </c>
      <c r="AU539" s="26">
        <f t="shared" si="115"/>
        <v>1</v>
      </c>
      <c r="AV539" s="26">
        <f>COUNTIF($AU$2:AU539,0)</f>
        <v>318</v>
      </c>
    </row>
    <row r="540" spans="19:48" ht="18" customHeight="1" x14ac:dyDescent="0.7">
      <c r="S540" s="17">
        <f t="shared" si="117"/>
        <v>43994</v>
      </c>
      <c r="T540" s="25">
        <f t="shared" si="111"/>
        <v>43994</v>
      </c>
      <c r="U540" s="24" t="str">
        <f t="shared" si="112"/>
        <v>26</v>
      </c>
      <c r="V540" s="23">
        <f>IF(S540="","",IF(COUNTIF(祝日計算!$D$6:$H$12,祝日計算!U540)&gt;0,1,0))</f>
        <v>0</v>
      </c>
      <c r="AI540" s="17">
        <f t="shared" si="118"/>
        <v>43718</v>
      </c>
      <c r="AJ540" s="18"/>
      <c r="AL540" s="17">
        <f>IF(COUNTIF($AL$2:AL539,AI540)&gt;0,"",IF(AI540="","",AI540))</f>
        <v>43718</v>
      </c>
      <c r="AM540" s="16"/>
      <c r="AR540" s="27">
        <f t="shared" si="116"/>
        <v>44004</v>
      </c>
      <c r="AS540" s="27" t="str">
        <f t="shared" si="113"/>
        <v>月</v>
      </c>
      <c r="AT540" s="26" t="str">
        <f t="shared" si="114"/>
        <v/>
      </c>
      <c r="AU540" s="26">
        <f t="shared" si="115"/>
        <v>0</v>
      </c>
      <c r="AV540" s="26">
        <f>COUNTIF($AU$2:AU540,0)</f>
        <v>319</v>
      </c>
    </row>
    <row r="541" spans="19:48" ht="18" customHeight="1" x14ac:dyDescent="0.7">
      <c r="S541" s="17">
        <f t="shared" si="117"/>
        <v>43995</v>
      </c>
      <c r="T541" s="25">
        <f t="shared" si="111"/>
        <v>43995</v>
      </c>
      <c r="U541" s="24" t="str">
        <f t="shared" si="112"/>
        <v>27</v>
      </c>
      <c r="V541" s="23">
        <f>IF(S541="","",IF(COUNTIF(祝日計算!$D$6:$H$12,祝日計算!U541)&gt;0,1,0))</f>
        <v>1</v>
      </c>
      <c r="AI541" s="17" t="str">
        <f t="shared" si="118"/>
        <v/>
      </c>
      <c r="AJ541" s="18"/>
      <c r="AL541" s="17" t="str">
        <f>IF(COUNTIF($AL$2:AL540,AI541)&gt;0,"",IF(AI541="","",AI541))</f>
        <v/>
      </c>
      <c r="AM541" s="16"/>
      <c r="AR541" s="27">
        <f t="shared" si="116"/>
        <v>44005</v>
      </c>
      <c r="AS541" s="27" t="str">
        <f t="shared" si="113"/>
        <v>火</v>
      </c>
      <c r="AT541" s="26" t="str">
        <f t="shared" si="114"/>
        <v/>
      </c>
      <c r="AU541" s="26">
        <f t="shared" si="115"/>
        <v>1</v>
      </c>
      <c r="AV541" s="26">
        <f>COUNTIF($AU$2:AU541,0)</f>
        <v>319</v>
      </c>
    </row>
    <row r="542" spans="19:48" ht="18" customHeight="1" x14ac:dyDescent="0.7">
      <c r="S542" s="17">
        <f t="shared" si="117"/>
        <v>43996</v>
      </c>
      <c r="T542" s="25">
        <f t="shared" si="111"/>
        <v>43996</v>
      </c>
      <c r="U542" s="24" t="str">
        <f t="shared" si="112"/>
        <v>21</v>
      </c>
      <c r="V542" s="23">
        <f>IF(S542="","",IF(COUNTIF(祝日計算!$D$6:$H$12,祝日計算!U542)&gt;0,1,0))</f>
        <v>1</v>
      </c>
      <c r="AI542" s="17" t="str">
        <f t="shared" si="118"/>
        <v/>
      </c>
      <c r="AJ542" s="18"/>
      <c r="AL542" s="17" t="str">
        <f>IF(COUNTIF($AL$2:AL541,AI542)&gt;0,"",IF(AI542="","",AI542))</f>
        <v/>
      </c>
      <c r="AM542" s="16"/>
      <c r="AR542" s="27">
        <f t="shared" si="116"/>
        <v>44006</v>
      </c>
      <c r="AS542" s="27" t="str">
        <f t="shared" si="113"/>
        <v>水</v>
      </c>
      <c r="AT542" s="26" t="str">
        <f t="shared" si="114"/>
        <v/>
      </c>
      <c r="AU542" s="26">
        <f t="shared" si="115"/>
        <v>0</v>
      </c>
      <c r="AV542" s="26">
        <f>COUNTIF($AU$2:AU542,0)</f>
        <v>320</v>
      </c>
    </row>
    <row r="543" spans="19:48" ht="18" customHeight="1" x14ac:dyDescent="0.7">
      <c r="S543" s="17">
        <f t="shared" si="117"/>
        <v>43997</v>
      </c>
      <c r="T543" s="25">
        <f t="shared" si="111"/>
        <v>43997</v>
      </c>
      <c r="U543" s="24" t="str">
        <f t="shared" si="112"/>
        <v>32</v>
      </c>
      <c r="V543" s="23">
        <f>IF(S543="","",IF(COUNTIF(祝日計算!$D$6:$H$12,祝日計算!U543)&gt;0,1,0))</f>
        <v>0</v>
      </c>
      <c r="AI543" s="17" t="str">
        <f t="shared" si="118"/>
        <v/>
      </c>
      <c r="AJ543" s="18"/>
      <c r="AL543" s="17" t="str">
        <f>IF(COUNTIF($AL$2:AL542,AI543)&gt;0,"",IF(AI543="","",AI543))</f>
        <v/>
      </c>
      <c r="AM543" s="16"/>
      <c r="AR543" s="27">
        <f t="shared" si="116"/>
        <v>44007</v>
      </c>
      <c r="AS543" s="27" t="str">
        <f t="shared" si="113"/>
        <v>木</v>
      </c>
      <c r="AT543" s="26" t="str">
        <f t="shared" si="114"/>
        <v/>
      </c>
      <c r="AU543" s="26">
        <f t="shared" si="115"/>
        <v>0</v>
      </c>
      <c r="AV543" s="26">
        <f>COUNTIF($AU$2:AU543,0)</f>
        <v>321</v>
      </c>
    </row>
    <row r="544" spans="19:48" ht="18" customHeight="1" x14ac:dyDescent="0.7">
      <c r="S544" s="17">
        <f t="shared" si="117"/>
        <v>43998</v>
      </c>
      <c r="T544" s="25">
        <f t="shared" si="111"/>
        <v>43998</v>
      </c>
      <c r="U544" s="24" t="str">
        <f t="shared" si="112"/>
        <v>33</v>
      </c>
      <c r="V544" s="23">
        <f>IF(S544="","",IF(COUNTIF(祝日計算!$D$6:$H$12,祝日計算!U544)&gt;0,1,0))</f>
        <v>0</v>
      </c>
      <c r="AI544" s="17">
        <f t="shared" si="118"/>
        <v>43722</v>
      </c>
      <c r="AJ544" s="18"/>
      <c r="AL544" s="17">
        <f>IF(COUNTIF($AL$2:AL543,AI544)&gt;0,"",IF(AI544="","",AI544))</f>
        <v>43722</v>
      </c>
      <c r="AM544" s="16"/>
      <c r="AR544" s="27">
        <f t="shared" si="116"/>
        <v>44008</v>
      </c>
      <c r="AS544" s="27" t="str">
        <f t="shared" si="113"/>
        <v>金</v>
      </c>
      <c r="AT544" s="26" t="str">
        <f t="shared" si="114"/>
        <v/>
      </c>
      <c r="AU544" s="26">
        <f t="shared" si="115"/>
        <v>0</v>
      </c>
      <c r="AV544" s="26">
        <f>COUNTIF($AU$2:AU544,0)</f>
        <v>322</v>
      </c>
    </row>
    <row r="545" spans="19:48" ht="18" customHeight="1" x14ac:dyDescent="0.7">
      <c r="S545" s="17">
        <f t="shared" si="117"/>
        <v>43999</v>
      </c>
      <c r="T545" s="25">
        <f t="shared" si="111"/>
        <v>43999</v>
      </c>
      <c r="U545" s="24" t="str">
        <f t="shared" si="112"/>
        <v>34</v>
      </c>
      <c r="V545" s="23">
        <f>IF(S545="","",IF(COUNTIF(祝日計算!$D$6:$H$12,祝日計算!U545)&gt;0,1,0))</f>
        <v>0</v>
      </c>
      <c r="AI545" s="17">
        <f t="shared" si="118"/>
        <v>43723</v>
      </c>
      <c r="AJ545" s="18"/>
      <c r="AL545" s="17">
        <f>IF(COUNTIF($AL$2:AL544,AI545)&gt;0,"",IF(AI545="","",AI545))</f>
        <v>43723</v>
      </c>
      <c r="AM545" s="16"/>
      <c r="AR545" s="27">
        <f t="shared" si="116"/>
        <v>44009</v>
      </c>
      <c r="AS545" s="27" t="str">
        <f t="shared" si="113"/>
        <v>土</v>
      </c>
      <c r="AT545" s="26" t="str">
        <f t="shared" si="114"/>
        <v/>
      </c>
      <c r="AU545" s="26">
        <f t="shared" si="115"/>
        <v>1</v>
      </c>
      <c r="AV545" s="26">
        <f>COUNTIF($AU$2:AU545,0)</f>
        <v>322</v>
      </c>
    </row>
    <row r="546" spans="19:48" ht="18" customHeight="1" x14ac:dyDescent="0.7">
      <c r="S546" s="17">
        <f t="shared" si="117"/>
        <v>44000</v>
      </c>
      <c r="T546" s="25">
        <f t="shared" si="111"/>
        <v>44000</v>
      </c>
      <c r="U546" s="24" t="str">
        <f t="shared" si="112"/>
        <v>35</v>
      </c>
      <c r="V546" s="23">
        <f>IF(S546="","",IF(COUNTIF(祝日計算!$D$6:$H$12,祝日計算!U546)&gt;0,1,0))</f>
        <v>0</v>
      </c>
      <c r="AI546" s="17" t="str">
        <f t="shared" si="118"/>
        <v/>
      </c>
      <c r="AJ546" s="18"/>
      <c r="AL546" s="17" t="str">
        <f>IF(COUNTIF($AL$2:AL545,AI546)&gt;0,"",IF(AI546="","",AI546))</f>
        <v/>
      </c>
      <c r="AM546" s="16"/>
      <c r="AR546" s="27">
        <f t="shared" si="116"/>
        <v>44010</v>
      </c>
      <c r="AS546" s="27" t="str">
        <f t="shared" si="113"/>
        <v>日</v>
      </c>
      <c r="AT546" s="26" t="str">
        <f t="shared" si="114"/>
        <v/>
      </c>
      <c r="AU546" s="26">
        <f t="shared" si="115"/>
        <v>1</v>
      </c>
      <c r="AV546" s="26">
        <f>COUNTIF($AU$2:AU546,0)</f>
        <v>322</v>
      </c>
    </row>
    <row r="547" spans="19:48" ht="18" customHeight="1" x14ac:dyDescent="0.7">
      <c r="S547" s="17">
        <f t="shared" si="117"/>
        <v>44001</v>
      </c>
      <c r="T547" s="25">
        <f t="shared" si="111"/>
        <v>44001</v>
      </c>
      <c r="U547" s="24" t="str">
        <f t="shared" si="112"/>
        <v>36</v>
      </c>
      <c r="V547" s="23">
        <f>IF(S547="","",IF(COUNTIF(祝日計算!$D$6:$H$12,祝日計算!U547)&gt;0,1,0))</f>
        <v>0</v>
      </c>
      <c r="AI547" s="17" t="str">
        <f t="shared" si="118"/>
        <v/>
      </c>
      <c r="AJ547" s="18"/>
      <c r="AL547" s="17" t="str">
        <f>IF(COUNTIF($AL$2:AL546,AI547)&gt;0,"",IF(AI547="","",AI547))</f>
        <v/>
      </c>
      <c r="AM547" s="16"/>
      <c r="AR547" s="27">
        <f t="shared" si="116"/>
        <v>44011</v>
      </c>
      <c r="AS547" s="27" t="str">
        <f t="shared" si="113"/>
        <v>月</v>
      </c>
      <c r="AT547" s="26" t="str">
        <f t="shared" si="114"/>
        <v/>
      </c>
      <c r="AU547" s="26">
        <f t="shared" si="115"/>
        <v>0</v>
      </c>
      <c r="AV547" s="26">
        <f>COUNTIF($AU$2:AU547,0)</f>
        <v>323</v>
      </c>
    </row>
    <row r="548" spans="19:48" ht="18" customHeight="1" x14ac:dyDescent="0.7">
      <c r="S548" s="17">
        <f t="shared" si="117"/>
        <v>44002</v>
      </c>
      <c r="T548" s="25">
        <f t="shared" si="111"/>
        <v>44002</v>
      </c>
      <c r="U548" s="24" t="str">
        <f t="shared" si="112"/>
        <v>37</v>
      </c>
      <c r="V548" s="23">
        <f>IF(S548="","",IF(COUNTIF(祝日計算!$D$6:$H$12,祝日計算!U548)&gt;0,1,0))</f>
        <v>1</v>
      </c>
      <c r="AI548" s="17" t="str">
        <f t="shared" si="118"/>
        <v/>
      </c>
      <c r="AJ548" s="18"/>
      <c r="AL548" s="17" t="str">
        <f>IF(COUNTIF($AL$2:AL547,AI548)&gt;0,"",IF(AI548="","",AI548))</f>
        <v/>
      </c>
      <c r="AM548" s="16"/>
      <c r="AR548" s="27">
        <f t="shared" si="116"/>
        <v>44012</v>
      </c>
      <c r="AS548" s="27" t="str">
        <f t="shared" si="113"/>
        <v>火</v>
      </c>
      <c r="AT548" s="26" t="str">
        <f t="shared" si="114"/>
        <v/>
      </c>
      <c r="AU548" s="26">
        <f t="shared" si="115"/>
        <v>0</v>
      </c>
      <c r="AV548" s="26">
        <f>COUNTIF($AU$2:AU548,0)</f>
        <v>324</v>
      </c>
    </row>
    <row r="549" spans="19:48" ht="18" customHeight="1" x14ac:dyDescent="0.7">
      <c r="S549" s="17">
        <f t="shared" si="117"/>
        <v>44003</v>
      </c>
      <c r="T549" s="25">
        <f t="shared" si="111"/>
        <v>44003</v>
      </c>
      <c r="U549" s="24" t="str">
        <f t="shared" si="112"/>
        <v>31</v>
      </c>
      <c r="V549" s="23">
        <f>IF(S549="","",IF(COUNTIF(祝日計算!$D$6:$H$12,祝日計算!U549)&gt;0,1,0))</f>
        <v>1</v>
      </c>
      <c r="AI549" s="17" t="str">
        <f t="shared" si="118"/>
        <v/>
      </c>
      <c r="AJ549" s="18"/>
      <c r="AL549" s="17" t="str">
        <f>IF(COUNTIF($AL$2:AL548,AI549)&gt;0,"",IF(AI549="","",AI549))</f>
        <v/>
      </c>
      <c r="AM549" s="16"/>
      <c r="AR549" s="27">
        <f t="shared" si="116"/>
        <v>44013</v>
      </c>
      <c r="AS549" s="27" t="str">
        <f t="shared" si="113"/>
        <v>水</v>
      </c>
      <c r="AT549" s="26" t="str">
        <f t="shared" si="114"/>
        <v/>
      </c>
      <c r="AU549" s="26">
        <f t="shared" si="115"/>
        <v>0</v>
      </c>
      <c r="AV549" s="26">
        <f>COUNTIF($AU$2:AU549,0)</f>
        <v>325</v>
      </c>
    </row>
    <row r="550" spans="19:48" ht="18" customHeight="1" x14ac:dyDescent="0.7">
      <c r="S550" s="17">
        <f t="shared" si="117"/>
        <v>44004</v>
      </c>
      <c r="T550" s="25">
        <f t="shared" si="111"/>
        <v>44004</v>
      </c>
      <c r="U550" s="24" t="str">
        <f t="shared" si="112"/>
        <v>42</v>
      </c>
      <c r="V550" s="23">
        <f>IF(S550="","",IF(COUNTIF(祝日計算!$D$6:$H$12,祝日計算!U550)&gt;0,1,0))</f>
        <v>0</v>
      </c>
      <c r="AI550" s="17" t="str">
        <f t="shared" si="118"/>
        <v/>
      </c>
      <c r="AJ550" s="18"/>
      <c r="AL550" s="17" t="str">
        <f>IF(COUNTIF($AL$2:AL549,AI550)&gt;0,"",IF(AI550="","",AI550))</f>
        <v/>
      </c>
      <c r="AM550" s="16"/>
      <c r="AR550" s="27">
        <f t="shared" si="116"/>
        <v>44014</v>
      </c>
      <c r="AS550" s="27" t="str">
        <f t="shared" si="113"/>
        <v>木</v>
      </c>
      <c r="AT550" s="26" t="str">
        <f t="shared" si="114"/>
        <v/>
      </c>
      <c r="AU550" s="26">
        <f t="shared" si="115"/>
        <v>0</v>
      </c>
      <c r="AV550" s="26">
        <f>COUNTIF($AU$2:AU550,0)</f>
        <v>326</v>
      </c>
    </row>
    <row r="551" spans="19:48" ht="18" customHeight="1" x14ac:dyDescent="0.7">
      <c r="S551" s="17">
        <f t="shared" si="117"/>
        <v>44005</v>
      </c>
      <c r="T551" s="25">
        <f t="shared" si="111"/>
        <v>44005</v>
      </c>
      <c r="U551" s="24" t="str">
        <f t="shared" si="112"/>
        <v>43</v>
      </c>
      <c r="V551" s="23">
        <f>IF(S551="","",IF(COUNTIF(祝日計算!$D$6:$H$12,祝日計算!U551)&gt;0,1,0))</f>
        <v>1</v>
      </c>
      <c r="AI551" s="17">
        <f t="shared" si="118"/>
        <v>43729</v>
      </c>
      <c r="AJ551" s="18"/>
      <c r="AL551" s="17">
        <f>IF(COUNTIF($AL$2:AL550,AI551)&gt;0,"",IF(AI551="","",AI551))</f>
        <v>43729</v>
      </c>
      <c r="AM551" s="16"/>
      <c r="AR551" s="27">
        <f t="shared" si="116"/>
        <v>44015</v>
      </c>
      <c r="AS551" s="27" t="str">
        <f t="shared" si="113"/>
        <v>金</v>
      </c>
      <c r="AT551" s="26" t="str">
        <f t="shared" si="114"/>
        <v/>
      </c>
      <c r="AU551" s="26">
        <f t="shared" si="115"/>
        <v>0</v>
      </c>
      <c r="AV551" s="26">
        <f>COUNTIF($AU$2:AU551,0)</f>
        <v>327</v>
      </c>
    </row>
    <row r="552" spans="19:48" ht="18" customHeight="1" x14ac:dyDescent="0.7">
      <c r="S552" s="17">
        <f t="shared" si="117"/>
        <v>44006</v>
      </c>
      <c r="T552" s="25">
        <f t="shared" si="111"/>
        <v>44006</v>
      </c>
      <c r="U552" s="24" t="str">
        <f t="shared" si="112"/>
        <v>44</v>
      </c>
      <c r="V552" s="23">
        <f>IF(S552="","",IF(COUNTIF(祝日計算!$D$6:$H$12,祝日計算!U552)&gt;0,1,0))</f>
        <v>0</v>
      </c>
      <c r="AI552" s="17">
        <f t="shared" si="118"/>
        <v>43730</v>
      </c>
      <c r="AJ552" s="18"/>
      <c r="AL552" s="17">
        <f>IF(COUNTIF($AL$2:AL551,AI552)&gt;0,"",IF(AI552="","",AI552))</f>
        <v>43730</v>
      </c>
      <c r="AM552" s="16"/>
      <c r="AR552" s="27">
        <f t="shared" si="116"/>
        <v>44016</v>
      </c>
      <c r="AS552" s="27" t="str">
        <f t="shared" si="113"/>
        <v>土</v>
      </c>
      <c r="AT552" s="26" t="str">
        <f t="shared" si="114"/>
        <v/>
      </c>
      <c r="AU552" s="26">
        <f t="shared" si="115"/>
        <v>1</v>
      </c>
      <c r="AV552" s="26">
        <f>COUNTIF($AU$2:AU552,0)</f>
        <v>327</v>
      </c>
    </row>
    <row r="553" spans="19:48" ht="18" customHeight="1" x14ac:dyDescent="0.7">
      <c r="S553" s="17">
        <f t="shared" si="117"/>
        <v>44007</v>
      </c>
      <c r="T553" s="25">
        <f t="shared" si="111"/>
        <v>44007</v>
      </c>
      <c r="U553" s="24" t="str">
        <f t="shared" si="112"/>
        <v>45</v>
      </c>
      <c r="V553" s="23">
        <f>IF(S553="","",IF(COUNTIF(祝日計算!$D$6:$H$12,祝日計算!U553)&gt;0,1,0))</f>
        <v>0</v>
      </c>
      <c r="AI553" s="17" t="str">
        <f t="shared" si="118"/>
        <v/>
      </c>
      <c r="AJ553" s="18"/>
      <c r="AL553" s="17" t="str">
        <f>IF(COUNTIF($AL$2:AL552,AI553)&gt;0,"",IF(AI553="","",AI553))</f>
        <v/>
      </c>
      <c r="AM553" s="16"/>
      <c r="AR553" s="27">
        <f t="shared" si="116"/>
        <v>44017</v>
      </c>
      <c r="AS553" s="27" t="str">
        <f t="shared" si="113"/>
        <v>日</v>
      </c>
      <c r="AT553" s="26" t="str">
        <f t="shared" si="114"/>
        <v/>
      </c>
      <c r="AU553" s="26">
        <f t="shared" si="115"/>
        <v>1</v>
      </c>
      <c r="AV553" s="26">
        <f>COUNTIF($AU$2:AU553,0)</f>
        <v>327</v>
      </c>
    </row>
    <row r="554" spans="19:48" ht="18" customHeight="1" x14ac:dyDescent="0.7">
      <c r="S554" s="17">
        <f t="shared" si="117"/>
        <v>44008</v>
      </c>
      <c r="T554" s="25">
        <f t="shared" si="111"/>
        <v>44008</v>
      </c>
      <c r="U554" s="24" t="str">
        <f t="shared" si="112"/>
        <v>46</v>
      </c>
      <c r="V554" s="23">
        <f>IF(S554="","",IF(COUNTIF(祝日計算!$D$6:$H$12,祝日計算!U554)&gt;0,1,0))</f>
        <v>0</v>
      </c>
      <c r="AI554" s="17">
        <f t="shared" si="118"/>
        <v>43732</v>
      </c>
      <c r="AJ554" s="18"/>
      <c r="AL554" s="17">
        <f>IF(COUNTIF($AL$2:AL553,AI554)&gt;0,"",IF(AI554="","",AI554))</f>
        <v>43732</v>
      </c>
      <c r="AM554" s="16"/>
      <c r="AR554" s="27">
        <f t="shared" si="116"/>
        <v>44018</v>
      </c>
      <c r="AS554" s="27" t="str">
        <f t="shared" si="113"/>
        <v>月</v>
      </c>
      <c r="AT554" s="26" t="str">
        <f t="shared" si="114"/>
        <v/>
      </c>
      <c r="AU554" s="26">
        <f t="shared" si="115"/>
        <v>0</v>
      </c>
      <c r="AV554" s="26">
        <f>COUNTIF($AU$2:AU554,0)</f>
        <v>328</v>
      </c>
    </row>
    <row r="555" spans="19:48" ht="18" customHeight="1" x14ac:dyDescent="0.7">
      <c r="S555" s="17">
        <f t="shared" si="117"/>
        <v>44009</v>
      </c>
      <c r="T555" s="25">
        <f t="shared" si="111"/>
        <v>44009</v>
      </c>
      <c r="U555" s="24" t="str">
        <f t="shared" si="112"/>
        <v>47</v>
      </c>
      <c r="V555" s="23">
        <f>IF(S555="","",IF(COUNTIF(祝日計算!$D$6:$H$12,祝日計算!U555)&gt;0,1,0))</f>
        <v>1</v>
      </c>
      <c r="AI555" s="17" t="str">
        <f t="shared" si="118"/>
        <v/>
      </c>
      <c r="AJ555" s="18"/>
      <c r="AL555" s="17" t="str">
        <f>IF(COUNTIF($AL$2:AL554,AI555)&gt;0,"",IF(AI555="","",AI555))</f>
        <v/>
      </c>
      <c r="AM555" s="16"/>
      <c r="AR555" s="27">
        <f t="shared" si="116"/>
        <v>44019</v>
      </c>
      <c r="AS555" s="27" t="str">
        <f t="shared" si="113"/>
        <v>火</v>
      </c>
      <c r="AT555" s="26" t="str">
        <f t="shared" si="114"/>
        <v/>
      </c>
      <c r="AU555" s="26">
        <f t="shared" si="115"/>
        <v>0</v>
      </c>
      <c r="AV555" s="26">
        <f>COUNTIF($AU$2:AU555,0)</f>
        <v>329</v>
      </c>
    </row>
    <row r="556" spans="19:48" ht="18" customHeight="1" x14ac:dyDescent="0.7">
      <c r="S556" s="17">
        <f t="shared" si="117"/>
        <v>44010</v>
      </c>
      <c r="T556" s="25">
        <f t="shared" si="111"/>
        <v>44010</v>
      </c>
      <c r="U556" s="24" t="str">
        <f t="shared" si="112"/>
        <v>41</v>
      </c>
      <c r="V556" s="23">
        <f>IF(S556="","",IF(COUNTIF(祝日計算!$D$6:$H$12,祝日計算!U556)&gt;0,1,0))</f>
        <v>1</v>
      </c>
      <c r="AI556" s="17" t="str">
        <f t="shared" si="118"/>
        <v/>
      </c>
      <c r="AJ556" s="18"/>
      <c r="AL556" s="17" t="str">
        <f>IF(COUNTIF($AL$2:AL555,AI556)&gt;0,"",IF(AI556="","",AI556))</f>
        <v/>
      </c>
      <c r="AM556" s="16"/>
      <c r="AR556" s="27">
        <f t="shared" si="116"/>
        <v>44020</v>
      </c>
      <c r="AS556" s="27" t="str">
        <f t="shared" si="113"/>
        <v>水</v>
      </c>
      <c r="AT556" s="26" t="str">
        <f t="shared" si="114"/>
        <v/>
      </c>
      <c r="AU556" s="26">
        <f t="shared" si="115"/>
        <v>0</v>
      </c>
      <c r="AV556" s="26">
        <f>COUNTIF($AU$2:AU556,0)</f>
        <v>330</v>
      </c>
    </row>
    <row r="557" spans="19:48" ht="18" customHeight="1" x14ac:dyDescent="0.7">
      <c r="S557" s="17">
        <f t="shared" si="117"/>
        <v>44011</v>
      </c>
      <c r="T557" s="25">
        <f t="shared" si="111"/>
        <v>44011</v>
      </c>
      <c r="U557" s="24" t="str">
        <f t="shared" si="112"/>
        <v>52</v>
      </c>
      <c r="V557" s="23">
        <f>IF(S557="","",IF(COUNTIF(祝日計算!$D$6:$H$12,祝日計算!U557)&gt;0,1,0))</f>
        <v>0</v>
      </c>
      <c r="AI557" s="17" t="str">
        <f t="shared" si="118"/>
        <v/>
      </c>
      <c r="AJ557" s="18"/>
      <c r="AL557" s="17" t="str">
        <f>IF(COUNTIF($AL$2:AL556,AI557)&gt;0,"",IF(AI557="","",AI557))</f>
        <v/>
      </c>
      <c r="AM557" s="16"/>
      <c r="AR557" s="27">
        <f t="shared" si="116"/>
        <v>44021</v>
      </c>
      <c r="AS557" s="27" t="str">
        <f t="shared" si="113"/>
        <v>木</v>
      </c>
      <c r="AT557" s="26" t="str">
        <f t="shared" si="114"/>
        <v/>
      </c>
      <c r="AU557" s="26">
        <f t="shared" si="115"/>
        <v>0</v>
      </c>
      <c r="AV557" s="26">
        <f>COUNTIF($AU$2:AU557,0)</f>
        <v>331</v>
      </c>
    </row>
    <row r="558" spans="19:48" ht="18" customHeight="1" x14ac:dyDescent="0.7">
      <c r="S558" s="17">
        <f t="shared" si="117"/>
        <v>44012</v>
      </c>
      <c r="T558" s="25">
        <f t="shared" si="111"/>
        <v>44012</v>
      </c>
      <c r="U558" s="24" t="str">
        <f t="shared" si="112"/>
        <v>53</v>
      </c>
      <c r="V558" s="23">
        <f>IF(S558="","",IF(COUNTIF(祝日計算!$D$6:$H$12,祝日計算!U558)&gt;0,1,0))</f>
        <v>0</v>
      </c>
      <c r="AI558" s="17">
        <f t="shared" si="118"/>
        <v>43736</v>
      </c>
      <c r="AJ558" s="18"/>
      <c r="AL558" s="17">
        <f>IF(COUNTIF($AL$2:AL557,AI558)&gt;0,"",IF(AI558="","",AI558))</f>
        <v>43736</v>
      </c>
      <c r="AM558" s="16"/>
      <c r="AR558" s="27">
        <f t="shared" si="116"/>
        <v>44022</v>
      </c>
      <c r="AS558" s="27" t="str">
        <f t="shared" si="113"/>
        <v>金</v>
      </c>
      <c r="AT558" s="26" t="str">
        <f t="shared" si="114"/>
        <v/>
      </c>
      <c r="AU558" s="26">
        <f t="shared" si="115"/>
        <v>0</v>
      </c>
      <c r="AV558" s="26">
        <f>COUNTIF($AU$2:AU558,0)</f>
        <v>332</v>
      </c>
    </row>
    <row r="559" spans="19:48" ht="18" customHeight="1" x14ac:dyDescent="0.7">
      <c r="S559" s="17" t="str">
        <f t="shared" si="117"/>
        <v/>
      </c>
      <c r="T559" s="25" t="str">
        <f t="shared" si="111"/>
        <v/>
      </c>
      <c r="U559" s="24" t="str">
        <f t="shared" si="112"/>
        <v/>
      </c>
      <c r="V559" s="23" t="str">
        <f>IF(S559="","",IF(COUNTIF(祝日計算!$D$6:$H$12,祝日計算!U559)&gt;0,1,0))</f>
        <v/>
      </c>
      <c r="AI559" s="17">
        <f t="shared" si="118"/>
        <v>43737</v>
      </c>
      <c r="AJ559" s="18"/>
      <c r="AL559" s="17">
        <f>IF(COUNTIF($AL$2:AL558,AI559)&gt;0,"",IF(AI559="","",AI559))</f>
        <v>43737</v>
      </c>
      <c r="AM559" s="16"/>
      <c r="AR559" s="27">
        <f t="shared" si="116"/>
        <v>44023</v>
      </c>
      <c r="AS559" s="27" t="str">
        <f t="shared" si="113"/>
        <v>土</v>
      </c>
      <c r="AT559" s="26" t="str">
        <f t="shared" si="114"/>
        <v/>
      </c>
      <c r="AU559" s="26">
        <f t="shared" si="115"/>
        <v>1</v>
      </c>
      <c r="AV559" s="26">
        <f>COUNTIF($AU$2:AU559,0)</f>
        <v>332</v>
      </c>
    </row>
    <row r="560" spans="19:48" ht="18" customHeight="1" x14ac:dyDescent="0.7">
      <c r="S560" s="17">
        <f>DATE(設定!$G$2,7,1)</f>
        <v>44013</v>
      </c>
      <c r="T560" s="25">
        <f t="shared" si="111"/>
        <v>44013</v>
      </c>
      <c r="U560" s="24" t="str">
        <f t="shared" si="112"/>
        <v>14</v>
      </c>
      <c r="V560" s="23">
        <f>IF(S560="","",IF(COUNTIF(祝日計算!$D$6:$H$12,祝日計算!U560)&gt;0,1,0))</f>
        <v>0</v>
      </c>
      <c r="AI560" s="17" t="str">
        <f t="shared" si="118"/>
        <v/>
      </c>
      <c r="AJ560" s="18"/>
      <c r="AL560" s="17" t="str">
        <f>IF(COUNTIF($AL$2:AL559,AI560)&gt;0,"",IF(AI560="","",AI560))</f>
        <v/>
      </c>
      <c r="AM560" s="16"/>
      <c r="AR560" s="27">
        <f t="shared" si="116"/>
        <v>44024</v>
      </c>
      <c r="AS560" s="27" t="str">
        <f t="shared" si="113"/>
        <v>日</v>
      </c>
      <c r="AT560" s="26" t="str">
        <f t="shared" si="114"/>
        <v/>
      </c>
      <c r="AU560" s="26">
        <f t="shared" si="115"/>
        <v>1</v>
      </c>
      <c r="AV560" s="26">
        <f>COUNTIF($AU$2:AU560,0)</f>
        <v>332</v>
      </c>
    </row>
    <row r="561" spans="19:48" ht="18" customHeight="1" x14ac:dyDescent="0.7">
      <c r="S561" s="17">
        <f t="shared" ref="S561:S590" si="119">IF(S560="","",IF(MONTH(S560)&lt;&gt;MONTH(S560+1),"",S560+1))</f>
        <v>44014</v>
      </c>
      <c r="T561" s="25">
        <f t="shared" si="111"/>
        <v>44014</v>
      </c>
      <c r="U561" s="24" t="str">
        <f t="shared" si="112"/>
        <v>15</v>
      </c>
      <c r="V561" s="23">
        <f>IF(S561="","",IF(COUNTIF(祝日計算!$D$6:$H$12,祝日計算!U561)&gt;0,1,0))</f>
        <v>0</v>
      </c>
      <c r="AI561" s="17" t="str">
        <f t="shared" si="118"/>
        <v/>
      </c>
      <c r="AJ561" s="18"/>
      <c r="AL561" s="17" t="str">
        <f>IF(COUNTIF($AL$2:AL560,AI561)&gt;0,"",IF(AI561="","",AI561))</f>
        <v/>
      </c>
      <c r="AM561" s="16"/>
      <c r="AR561" s="27">
        <f t="shared" si="116"/>
        <v>44025</v>
      </c>
      <c r="AS561" s="27" t="str">
        <f t="shared" si="113"/>
        <v>月</v>
      </c>
      <c r="AT561" s="26" t="str">
        <f t="shared" si="114"/>
        <v/>
      </c>
      <c r="AU561" s="26">
        <f t="shared" si="115"/>
        <v>0</v>
      </c>
      <c r="AV561" s="26">
        <f>COUNTIF($AU$2:AU561,0)</f>
        <v>333</v>
      </c>
    </row>
    <row r="562" spans="19:48" ht="18" customHeight="1" x14ac:dyDescent="0.7">
      <c r="S562" s="17">
        <f t="shared" si="119"/>
        <v>44015</v>
      </c>
      <c r="T562" s="25">
        <f t="shared" si="111"/>
        <v>44015</v>
      </c>
      <c r="U562" s="24" t="str">
        <f t="shared" si="112"/>
        <v>16</v>
      </c>
      <c r="V562" s="23">
        <f>IF(S562="","",IF(COUNTIF(祝日計算!$D$6:$H$12,祝日計算!U562)&gt;0,1,0))</f>
        <v>0</v>
      </c>
      <c r="AI562" s="17" t="str">
        <f t="shared" si="118"/>
        <v/>
      </c>
      <c r="AJ562" s="18"/>
      <c r="AL562" s="17" t="str">
        <f>IF(COUNTIF($AL$2:AL561,AI562)&gt;0,"",IF(AI562="","",AI562))</f>
        <v/>
      </c>
      <c r="AM562" s="16"/>
      <c r="AR562" s="27">
        <f t="shared" si="116"/>
        <v>44026</v>
      </c>
      <c r="AS562" s="27" t="str">
        <f t="shared" si="113"/>
        <v>火</v>
      </c>
      <c r="AT562" s="26" t="str">
        <f t="shared" si="114"/>
        <v/>
      </c>
      <c r="AU562" s="26">
        <f t="shared" si="115"/>
        <v>1</v>
      </c>
      <c r="AV562" s="26">
        <f>COUNTIF($AU$2:AU562,0)</f>
        <v>333</v>
      </c>
    </row>
    <row r="563" spans="19:48" ht="18" customHeight="1" x14ac:dyDescent="0.7">
      <c r="S563" s="17">
        <f t="shared" si="119"/>
        <v>44016</v>
      </c>
      <c r="T563" s="25">
        <f t="shared" si="111"/>
        <v>44016</v>
      </c>
      <c r="U563" s="24" t="str">
        <f t="shared" si="112"/>
        <v>17</v>
      </c>
      <c r="V563" s="23">
        <f>IF(S563="","",IF(COUNTIF(祝日計算!$D$6:$H$12,祝日計算!U563)&gt;0,1,0))</f>
        <v>1</v>
      </c>
      <c r="AI563" s="17" t="str">
        <f t="shared" si="118"/>
        <v/>
      </c>
      <c r="AJ563" s="18"/>
      <c r="AL563" s="17" t="str">
        <f>IF(COUNTIF($AL$2:AL562,AI563)&gt;0,"",IF(AI563="","",AI563))</f>
        <v/>
      </c>
      <c r="AM563" s="16"/>
      <c r="AR563" s="27">
        <f t="shared" si="116"/>
        <v>44027</v>
      </c>
      <c r="AS563" s="27" t="str">
        <f t="shared" si="113"/>
        <v>水</v>
      </c>
      <c r="AT563" s="26" t="str">
        <f t="shared" si="114"/>
        <v/>
      </c>
      <c r="AU563" s="26">
        <f t="shared" si="115"/>
        <v>0</v>
      </c>
      <c r="AV563" s="26">
        <f>COUNTIF($AU$2:AU563,0)</f>
        <v>334</v>
      </c>
    </row>
    <row r="564" spans="19:48" ht="18" customHeight="1" x14ac:dyDescent="0.7">
      <c r="S564" s="17">
        <f t="shared" si="119"/>
        <v>44017</v>
      </c>
      <c r="T564" s="25">
        <f t="shared" si="111"/>
        <v>44017</v>
      </c>
      <c r="U564" s="24" t="str">
        <f t="shared" si="112"/>
        <v>11</v>
      </c>
      <c r="V564" s="23">
        <f>IF(S564="","",IF(COUNTIF(祝日計算!$D$6:$H$12,祝日計算!U564)&gt;0,1,0))</f>
        <v>1</v>
      </c>
      <c r="AI564" s="17" t="str">
        <f t="shared" si="118"/>
        <v/>
      </c>
      <c r="AJ564" s="18"/>
      <c r="AL564" s="17" t="str">
        <f>IF(COUNTIF($AL$2:AL563,AI564)&gt;0,"",IF(AI564="","",AI564))</f>
        <v/>
      </c>
      <c r="AM564" s="16"/>
      <c r="AR564" s="27">
        <f t="shared" si="116"/>
        <v>44028</v>
      </c>
      <c r="AS564" s="27" t="str">
        <f t="shared" si="113"/>
        <v>木</v>
      </c>
      <c r="AT564" s="26" t="str">
        <f t="shared" si="114"/>
        <v/>
      </c>
      <c r="AU564" s="26">
        <f t="shared" si="115"/>
        <v>0</v>
      </c>
      <c r="AV564" s="26">
        <f>COUNTIF($AU$2:AU564,0)</f>
        <v>335</v>
      </c>
    </row>
    <row r="565" spans="19:48" ht="18" customHeight="1" x14ac:dyDescent="0.7">
      <c r="S565" s="17">
        <f t="shared" si="119"/>
        <v>44018</v>
      </c>
      <c r="T565" s="25">
        <f t="shared" si="111"/>
        <v>44018</v>
      </c>
      <c r="U565" s="24" t="str">
        <f t="shared" si="112"/>
        <v>12</v>
      </c>
      <c r="V565" s="23">
        <f>IF(S565="","",IF(COUNTIF(祝日計算!$D$6:$H$12,祝日計算!U565)&gt;0,1,0))</f>
        <v>0</v>
      </c>
      <c r="AI565" s="17" t="str">
        <f t="shared" si="118"/>
        <v/>
      </c>
      <c r="AJ565" s="18"/>
      <c r="AL565" s="17" t="str">
        <f>IF(COUNTIF($AL$2:AL564,AI565)&gt;0,"",IF(AI565="","",AI565))</f>
        <v/>
      </c>
      <c r="AM565" s="16"/>
      <c r="AR565" s="27">
        <f t="shared" si="116"/>
        <v>44029</v>
      </c>
      <c r="AS565" s="27" t="str">
        <f t="shared" si="113"/>
        <v>金</v>
      </c>
      <c r="AT565" s="26" t="str">
        <f t="shared" si="114"/>
        <v/>
      </c>
      <c r="AU565" s="26">
        <f t="shared" si="115"/>
        <v>0</v>
      </c>
      <c r="AV565" s="26">
        <f>COUNTIF($AU$2:AU565,0)</f>
        <v>336</v>
      </c>
    </row>
    <row r="566" spans="19:48" ht="18" customHeight="1" x14ac:dyDescent="0.7">
      <c r="S566" s="17">
        <f t="shared" si="119"/>
        <v>44019</v>
      </c>
      <c r="T566" s="25">
        <f t="shared" si="111"/>
        <v>44019</v>
      </c>
      <c r="U566" s="24" t="str">
        <f t="shared" si="112"/>
        <v>13</v>
      </c>
      <c r="V566" s="23">
        <f>IF(S566="","",IF(COUNTIF(祝日計算!$D$6:$H$12,祝日計算!U566)&gt;0,1,0))</f>
        <v>0</v>
      </c>
      <c r="AI566" s="17">
        <f t="shared" si="118"/>
        <v>43743</v>
      </c>
      <c r="AJ566" s="18"/>
      <c r="AL566" s="17">
        <f>IF(COUNTIF($AL$2:AL565,AI566)&gt;0,"",IF(AI566="","",AI566))</f>
        <v>43743</v>
      </c>
      <c r="AM566" s="16"/>
      <c r="AR566" s="27">
        <f t="shared" si="116"/>
        <v>44030</v>
      </c>
      <c r="AS566" s="27" t="str">
        <f t="shared" si="113"/>
        <v>土</v>
      </c>
      <c r="AT566" s="26" t="str">
        <f t="shared" si="114"/>
        <v/>
      </c>
      <c r="AU566" s="26">
        <f t="shared" si="115"/>
        <v>1</v>
      </c>
      <c r="AV566" s="26">
        <f>COUNTIF($AU$2:AU566,0)</f>
        <v>336</v>
      </c>
    </row>
    <row r="567" spans="19:48" ht="18" customHeight="1" x14ac:dyDescent="0.7">
      <c r="S567" s="17">
        <f t="shared" si="119"/>
        <v>44020</v>
      </c>
      <c r="T567" s="25">
        <f t="shared" si="111"/>
        <v>44020</v>
      </c>
      <c r="U567" s="24" t="str">
        <f t="shared" si="112"/>
        <v>24</v>
      </c>
      <c r="V567" s="23">
        <f>IF(S567="","",IF(COUNTIF(祝日計算!$D$6:$H$12,祝日計算!U567)&gt;0,1,0))</f>
        <v>0</v>
      </c>
      <c r="AI567" s="17">
        <f t="shared" si="118"/>
        <v>43744</v>
      </c>
      <c r="AJ567" s="18"/>
      <c r="AL567" s="17">
        <f>IF(COUNTIF($AL$2:AL566,AI567)&gt;0,"",IF(AI567="","",AI567))</f>
        <v>43744</v>
      </c>
      <c r="AM567" s="16"/>
      <c r="AR567" s="27">
        <f t="shared" si="116"/>
        <v>44031</v>
      </c>
      <c r="AS567" s="27" t="str">
        <f t="shared" si="113"/>
        <v>日</v>
      </c>
      <c r="AT567" s="26" t="str">
        <f t="shared" si="114"/>
        <v/>
      </c>
      <c r="AU567" s="26">
        <f t="shared" si="115"/>
        <v>1</v>
      </c>
      <c r="AV567" s="26">
        <f>COUNTIF($AU$2:AU567,0)</f>
        <v>336</v>
      </c>
    </row>
    <row r="568" spans="19:48" ht="18" customHeight="1" x14ac:dyDescent="0.7">
      <c r="S568" s="17">
        <f t="shared" si="119"/>
        <v>44021</v>
      </c>
      <c r="T568" s="25">
        <f t="shared" si="111"/>
        <v>44021</v>
      </c>
      <c r="U568" s="24" t="str">
        <f t="shared" si="112"/>
        <v>25</v>
      </c>
      <c r="V568" s="23">
        <f>IF(S568="","",IF(COUNTIF(祝日計算!$D$6:$H$12,祝日計算!U568)&gt;0,1,0))</f>
        <v>0</v>
      </c>
      <c r="AI568" s="17" t="str">
        <f t="shared" si="118"/>
        <v/>
      </c>
      <c r="AJ568" s="18"/>
      <c r="AL568" s="17" t="str">
        <f>IF(COUNTIF($AL$2:AL567,AI568)&gt;0,"",IF(AI568="","",AI568))</f>
        <v/>
      </c>
      <c r="AM568" s="16"/>
      <c r="AR568" s="27">
        <f t="shared" si="116"/>
        <v>44032</v>
      </c>
      <c r="AS568" s="27" t="str">
        <f t="shared" si="113"/>
        <v>月</v>
      </c>
      <c r="AT568" s="26" t="str">
        <f t="shared" si="114"/>
        <v/>
      </c>
      <c r="AU568" s="26">
        <f t="shared" si="115"/>
        <v>0</v>
      </c>
      <c r="AV568" s="26">
        <f>COUNTIF($AU$2:AU568,0)</f>
        <v>337</v>
      </c>
    </row>
    <row r="569" spans="19:48" ht="18" customHeight="1" x14ac:dyDescent="0.7">
      <c r="S569" s="17">
        <f t="shared" si="119"/>
        <v>44022</v>
      </c>
      <c r="T569" s="25">
        <f t="shared" si="111"/>
        <v>44022</v>
      </c>
      <c r="U569" s="24" t="str">
        <f t="shared" si="112"/>
        <v>26</v>
      </c>
      <c r="V569" s="23">
        <f>IF(S569="","",IF(COUNTIF(祝日計算!$D$6:$H$12,祝日計算!U569)&gt;0,1,0))</f>
        <v>0</v>
      </c>
      <c r="AI569" s="17">
        <f t="shared" si="118"/>
        <v>43746</v>
      </c>
      <c r="AJ569" s="18"/>
      <c r="AL569" s="17">
        <f>IF(COUNTIF($AL$2:AL568,AI569)&gt;0,"",IF(AI569="","",AI569))</f>
        <v>43746</v>
      </c>
      <c r="AM569" s="16"/>
      <c r="AR569" s="27">
        <f t="shared" si="116"/>
        <v>44033</v>
      </c>
      <c r="AS569" s="27" t="str">
        <f t="shared" si="113"/>
        <v>火</v>
      </c>
      <c r="AT569" s="26" t="str">
        <f t="shared" si="114"/>
        <v/>
      </c>
      <c r="AU569" s="26">
        <f t="shared" si="115"/>
        <v>0</v>
      </c>
      <c r="AV569" s="26">
        <f>COUNTIF($AU$2:AU569,0)</f>
        <v>338</v>
      </c>
    </row>
    <row r="570" spans="19:48" ht="18" customHeight="1" x14ac:dyDescent="0.7">
      <c r="S570" s="17">
        <f t="shared" si="119"/>
        <v>44023</v>
      </c>
      <c r="T570" s="25">
        <f t="shared" si="111"/>
        <v>44023</v>
      </c>
      <c r="U570" s="24" t="str">
        <f t="shared" si="112"/>
        <v>27</v>
      </c>
      <c r="V570" s="23">
        <f>IF(S570="","",IF(COUNTIF(祝日計算!$D$6:$H$12,祝日計算!U570)&gt;0,1,0))</f>
        <v>1</v>
      </c>
      <c r="AI570" s="17" t="str">
        <f t="shared" si="118"/>
        <v/>
      </c>
      <c r="AJ570" s="18"/>
      <c r="AL570" s="17" t="str">
        <f>IF(COUNTIF($AL$2:AL569,AI570)&gt;0,"",IF(AI570="","",AI570))</f>
        <v/>
      </c>
      <c r="AM570" s="16"/>
      <c r="AR570" s="27">
        <f t="shared" si="116"/>
        <v>44034</v>
      </c>
      <c r="AS570" s="27" t="str">
        <f t="shared" si="113"/>
        <v>水</v>
      </c>
      <c r="AT570" s="26" t="str">
        <f t="shared" si="114"/>
        <v/>
      </c>
      <c r="AU570" s="26">
        <f t="shared" si="115"/>
        <v>0</v>
      </c>
      <c r="AV570" s="26">
        <f>COUNTIF($AU$2:AU570,0)</f>
        <v>339</v>
      </c>
    </row>
    <row r="571" spans="19:48" ht="18" customHeight="1" x14ac:dyDescent="0.7">
      <c r="S571" s="17">
        <f t="shared" si="119"/>
        <v>44024</v>
      </c>
      <c r="T571" s="25">
        <f t="shared" si="111"/>
        <v>44024</v>
      </c>
      <c r="U571" s="24" t="str">
        <f t="shared" si="112"/>
        <v>21</v>
      </c>
      <c r="V571" s="23">
        <f>IF(S571="","",IF(COUNTIF(祝日計算!$D$6:$H$12,祝日計算!U571)&gt;0,1,0))</f>
        <v>1</v>
      </c>
      <c r="AI571" s="17" t="str">
        <f t="shared" si="118"/>
        <v/>
      </c>
      <c r="AJ571" s="18"/>
      <c r="AL571" s="17" t="str">
        <f>IF(COUNTIF($AL$2:AL570,AI571)&gt;0,"",IF(AI571="","",AI571))</f>
        <v/>
      </c>
      <c r="AM571" s="16"/>
      <c r="AR571" s="27">
        <f t="shared" si="116"/>
        <v>44035</v>
      </c>
      <c r="AS571" s="27" t="str">
        <f t="shared" si="113"/>
        <v>祝</v>
      </c>
      <c r="AT571" s="26" t="str">
        <f t="shared" si="114"/>
        <v>海の日</v>
      </c>
      <c r="AU571" s="26">
        <f t="shared" si="115"/>
        <v>1</v>
      </c>
      <c r="AV571" s="26">
        <f>COUNTIF($AU$2:AU571,0)</f>
        <v>339</v>
      </c>
    </row>
    <row r="572" spans="19:48" ht="18" customHeight="1" x14ac:dyDescent="0.7">
      <c r="S572" s="17">
        <f t="shared" si="119"/>
        <v>44025</v>
      </c>
      <c r="T572" s="25">
        <f t="shared" si="111"/>
        <v>44025</v>
      </c>
      <c r="U572" s="24" t="str">
        <f t="shared" si="112"/>
        <v>22</v>
      </c>
      <c r="V572" s="23">
        <f>IF(S572="","",IF(COUNTIF(祝日計算!$D$6:$H$12,祝日計算!U572)&gt;0,1,0))</f>
        <v>0</v>
      </c>
      <c r="AI572" s="17" t="str">
        <f t="shared" si="118"/>
        <v/>
      </c>
      <c r="AJ572" s="18"/>
      <c r="AL572" s="17" t="str">
        <f>IF(COUNTIF($AL$2:AL571,AI572)&gt;0,"",IF(AI572="","",AI572))</f>
        <v/>
      </c>
      <c r="AM572" s="16"/>
      <c r="AR572" s="27">
        <f t="shared" si="116"/>
        <v>44036</v>
      </c>
      <c r="AS572" s="27" t="str">
        <f t="shared" si="113"/>
        <v>祝</v>
      </c>
      <c r="AT572" s="26" t="str">
        <f t="shared" si="114"/>
        <v>スポーツの日</v>
      </c>
      <c r="AU572" s="26">
        <f t="shared" si="115"/>
        <v>1</v>
      </c>
      <c r="AV572" s="26">
        <f>COUNTIF($AU$2:AU572,0)</f>
        <v>339</v>
      </c>
    </row>
    <row r="573" spans="19:48" ht="18" customHeight="1" x14ac:dyDescent="0.7">
      <c r="S573" s="17">
        <f t="shared" si="119"/>
        <v>44026</v>
      </c>
      <c r="T573" s="25">
        <f t="shared" si="111"/>
        <v>44026</v>
      </c>
      <c r="U573" s="24" t="str">
        <f t="shared" si="112"/>
        <v>23</v>
      </c>
      <c r="V573" s="23">
        <f>IF(S573="","",IF(COUNTIF(祝日計算!$D$6:$H$12,祝日計算!U573)&gt;0,1,0))</f>
        <v>1</v>
      </c>
      <c r="AI573" s="17">
        <f t="shared" si="118"/>
        <v>43750</v>
      </c>
      <c r="AJ573" s="18"/>
      <c r="AL573" s="17">
        <f>IF(COUNTIF($AL$2:AL572,AI573)&gt;0,"",IF(AI573="","",AI573))</f>
        <v>43750</v>
      </c>
      <c r="AM573" s="16"/>
      <c r="AR573" s="27">
        <f t="shared" si="116"/>
        <v>44037</v>
      </c>
      <c r="AS573" s="27" t="str">
        <f t="shared" si="113"/>
        <v>土</v>
      </c>
      <c r="AT573" s="26" t="str">
        <f t="shared" si="114"/>
        <v/>
      </c>
      <c r="AU573" s="26">
        <f t="shared" si="115"/>
        <v>1</v>
      </c>
      <c r="AV573" s="26">
        <f>COUNTIF($AU$2:AU573,0)</f>
        <v>339</v>
      </c>
    </row>
    <row r="574" spans="19:48" ht="18" customHeight="1" x14ac:dyDescent="0.7">
      <c r="S574" s="17">
        <f t="shared" si="119"/>
        <v>44027</v>
      </c>
      <c r="T574" s="25">
        <f t="shared" si="111"/>
        <v>44027</v>
      </c>
      <c r="U574" s="24" t="str">
        <f t="shared" si="112"/>
        <v>34</v>
      </c>
      <c r="V574" s="23">
        <f>IF(S574="","",IF(COUNTIF(祝日計算!$D$6:$H$12,祝日計算!U574)&gt;0,1,0))</f>
        <v>0</v>
      </c>
      <c r="AI574" s="17">
        <f t="shared" si="118"/>
        <v>43751</v>
      </c>
      <c r="AJ574" s="18"/>
      <c r="AL574" s="17">
        <f>IF(COUNTIF($AL$2:AL573,AI574)&gt;0,"",IF(AI574="","",AI574))</f>
        <v>43751</v>
      </c>
      <c r="AM574" s="16"/>
      <c r="AR574" s="27">
        <f t="shared" si="116"/>
        <v>44038</v>
      </c>
      <c r="AS574" s="27" t="str">
        <f t="shared" si="113"/>
        <v>日</v>
      </c>
      <c r="AT574" s="26" t="str">
        <f t="shared" si="114"/>
        <v/>
      </c>
      <c r="AU574" s="26">
        <f t="shared" si="115"/>
        <v>1</v>
      </c>
      <c r="AV574" s="26">
        <f>COUNTIF($AU$2:AU574,0)</f>
        <v>339</v>
      </c>
    </row>
    <row r="575" spans="19:48" ht="18" customHeight="1" x14ac:dyDescent="0.7">
      <c r="S575" s="17">
        <f t="shared" si="119"/>
        <v>44028</v>
      </c>
      <c r="T575" s="25">
        <f t="shared" si="111"/>
        <v>44028</v>
      </c>
      <c r="U575" s="24" t="str">
        <f t="shared" si="112"/>
        <v>35</v>
      </c>
      <c r="V575" s="23">
        <f>IF(S575="","",IF(COUNTIF(祝日計算!$D$6:$H$12,祝日計算!U575)&gt;0,1,0))</f>
        <v>0</v>
      </c>
      <c r="AI575" s="17" t="str">
        <f t="shared" si="118"/>
        <v/>
      </c>
      <c r="AJ575" s="18"/>
      <c r="AL575" s="17" t="str">
        <f>IF(COUNTIF($AL$2:AL574,AI575)&gt;0,"",IF(AI575="","",AI575))</f>
        <v/>
      </c>
      <c r="AM575" s="16"/>
      <c r="AR575" s="27">
        <f t="shared" si="116"/>
        <v>44039</v>
      </c>
      <c r="AS575" s="27" t="str">
        <f t="shared" si="113"/>
        <v>月</v>
      </c>
      <c r="AT575" s="26" t="str">
        <f t="shared" si="114"/>
        <v/>
      </c>
      <c r="AU575" s="26">
        <f t="shared" si="115"/>
        <v>0</v>
      </c>
      <c r="AV575" s="26">
        <f>COUNTIF($AU$2:AU575,0)</f>
        <v>340</v>
      </c>
    </row>
    <row r="576" spans="19:48" ht="18" customHeight="1" x14ac:dyDescent="0.7">
      <c r="S576" s="17">
        <f t="shared" si="119"/>
        <v>44029</v>
      </c>
      <c r="T576" s="25">
        <f t="shared" si="111"/>
        <v>44029</v>
      </c>
      <c r="U576" s="24" t="str">
        <f t="shared" si="112"/>
        <v>36</v>
      </c>
      <c r="V576" s="23">
        <f>IF(S576="","",IF(COUNTIF(祝日計算!$D$6:$H$12,祝日計算!U576)&gt;0,1,0))</f>
        <v>0</v>
      </c>
      <c r="AI576" s="17" t="str">
        <f t="shared" si="118"/>
        <v/>
      </c>
      <c r="AJ576" s="18"/>
      <c r="AL576" s="17" t="str">
        <f>IF(COUNTIF($AL$2:AL575,AI576)&gt;0,"",IF(AI576="","",AI576))</f>
        <v/>
      </c>
      <c r="AM576" s="16"/>
      <c r="AR576" s="27">
        <f t="shared" si="116"/>
        <v>44040</v>
      </c>
      <c r="AS576" s="27" t="str">
        <f t="shared" si="113"/>
        <v>火</v>
      </c>
      <c r="AT576" s="26" t="str">
        <f t="shared" si="114"/>
        <v/>
      </c>
      <c r="AU576" s="26">
        <f t="shared" si="115"/>
        <v>1</v>
      </c>
      <c r="AV576" s="26">
        <f>COUNTIF($AU$2:AU576,0)</f>
        <v>340</v>
      </c>
    </row>
    <row r="577" spans="19:48" ht="18" customHeight="1" x14ac:dyDescent="0.7">
      <c r="S577" s="17">
        <f t="shared" si="119"/>
        <v>44030</v>
      </c>
      <c r="T577" s="25">
        <f t="shared" si="111"/>
        <v>44030</v>
      </c>
      <c r="U577" s="24" t="str">
        <f t="shared" si="112"/>
        <v>37</v>
      </c>
      <c r="V577" s="23">
        <f>IF(S577="","",IF(COUNTIF(祝日計算!$D$6:$H$12,祝日計算!U577)&gt;0,1,0))</f>
        <v>1</v>
      </c>
      <c r="AI577" s="17" t="str">
        <f t="shared" si="118"/>
        <v/>
      </c>
      <c r="AJ577" s="18"/>
      <c r="AL577" s="17" t="str">
        <f>IF(COUNTIF($AL$2:AL576,AI577)&gt;0,"",IF(AI577="","",AI577))</f>
        <v/>
      </c>
      <c r="AM577" s="16"/>
      <c r="AR577" s="27">
        <f t="shared" si="116"/>
        <v>44041</v>
      </c>
      <c r="AS577" s="27" t="str">
        <f t="shared" si="113"/>
        <v>水</v>
      </c>
      <c r="AT577" s="26" t="str">
        <f t="shared" si="114"/>
        <v/>
      </c>
      <c r="AU577" s="26">
        <f t="shared" si="115"/>
        <v>0</v>
      </c>
      <c r="AV577" s="26">
        <f>COUNTIF($AU$2:AU577,0)</f>
        <v>341</v>
      </c>
    </row>
    <row r="578" spans="19:48" ht="18" customHeight="1" x14ac:dyDescent="0.7">
      <c r="S578" s="17">
        <f t="shared" si="119"/>
        <v>44031</v>
      </c>
      <c r="T578" s="25">
        <f t="shared" ref="T578:T641" si="120">S578</f>
        <v>44031</v>
      </c>
      <c r="U578" s="24" t="str">
        <f t="shared" ref="U578:U641" si="121">IFERROR(INT((DAY(S578)-0.1)/7)+1&amp;WEEKDAY(S578),"")</f>
        <v>31</v>
      </c>
      <c r="V578" s="23">
        <f>IF(S578="","",IF(COUNTIF(祝日計算!$D$6:$H$12,祝日計算!U578)&gt;0,1,0))</f>
        <v>1</v>
      </c>
      <c r="AI578" s="17" t="str">
        <f t="shared" si="118"/>
        <v/>
      </c>
      <c r="AJ578" s="18"/>
      <c r="AL578" s="17" t="str">
        <f>IF(COUNTIF($AL$2:AL577,AI578)&gt;0,"",IF(AI578="","",AI578))</f>
        <v/>
      </c>
      <c r="AM578" s="16"/>
      <c r="AR578" s="27">
        <f t="shared" si="116"/>
        <v>44042</v>
      </c>
      <c r="AS578" s="27" t="str">
        <f t="shared" ref="AS578:AS641" si="122">IF(AT578&lt;&gt;"","祝",TEXT(AR578,"aaa"))</f>
        <v>木</v>
      </c>
      <c r="AT578" s="26" t="str">
        <f t="shared" ref="AT578:AT641" si="123">IFERROR(VLOOKUP(AR578,$AL$2:$AM$1398,2,FALSE),"")&amp;""</f>
        <v/>
      </c>
      <c r="AU578" s="26">
        <f t="shared" ref="AU578:AU641" si="124">IF($B$21=1,IF(COUNTIF($AL$2:$AL$1398,AR578)&gt;0,1,0),IF((COUNTIF($AI$2:$AI$41,AR578)+COUNTIF($AI$283:$AI$1398,AR578))&gt;0,1,0))</f>
        <v>0</v>
      </c>
      <c r="AV578" s="26">
        <f>COUNTIF($AU$2:AU578,0)</f>
        <v>342</v>
      </c>
    </row>
    <row r="579" spans="19:48" ht="18" customHeight="1" x14ac:dyDescent="0.7">
      <c r="S579" s="17">
        <f t="shared" si="119"/>
        <v>44032</v>
      </c>
      <c r="T579" s="25">
        <f t="shared" si="120"/>
        <v>44032</v>
      </c>
      <c r="U579" s="24" t="str">
        <f t="shared" si="121"/>
        <v>32</v>
      </c>
      <c r="V579" s="23">
        <f>IF(S579="","",IF(COUNTIF(祝日計算!$D$6:$H$12,祝日計算!U579)&gt;0,1,0))</f>
        <v>0</v>
      </c>
      <c r="AI579" s="17" t="str">
        <f t="shared" si="118"/>
        <v/>
      </c>
      <c r="AJ579" s="18"/>
      <c r="AL579" s="17" t="str">
        <f>IF(COUNTIF($AL$2:AL578,AI579)&gt;0,"",IF(AI579="","",AI579))</f>
        <v/>
      </c>
      <c r="AM579" s="16"/>
      <c r="AR579" s="27">
        <f t="shared" ref="AR579:AR642" si="125">AR578+1</f>
        <v>44043</v>
      </c>
      <c r="AS579" s="27" t="str">
        <f t="shared" si="122"/>
        <v>金</v>
      </c>
      <c r="AT579" s="26" t="str">
        <f t="shared" si="123"/>
        <v/>
      </c>
      <c r="AU579" s="26">
        <f t="shared" si="124"/>
        <v>0</v>
      </c>
      <c r="AV579" s="26">
        <f>COUNTIF($AU$2:AU579,0)</f>
        <v>343</v>
      </c>
    </row>
    <row r="580" spans="19:48" ht="18" customHeight="1" x14ac:dyDescent="0.7">
      <c r="S580" s="17">
        <f t="shared" si="119"/>
        <v>44033</v>
      </c>
      <c r="T580" s="25">
        <f t="shared" si="120"/>
        <v>44033</v>
      </c>
      <c r="U580" s="24" t="str">
        <f t="shared" si="121"/>
        <v>33</v>
      </c>
      <c r="V580" s="23">
        <f>IF(S580="","",IF(COUNTIF(祝日計算!$D$6:$H$12,祝日計算!U580)&gt;0,1,0))</f>
        <v>0</v>
      </c>
      <c r="AI580" s="17">
        <f t="shared" si="118"/>
        <v>43757</v>
      </c>
      <c r="AJ580" s="18"/>
      <c r="AL580" s="17">
        <f>IF(COUNTIF($AL$2:AL579,AI580)&gt;0,"",IF(AI580="","",AI580))</f>
        <v>43757</v>
      </c>
      <c r="AM580" s="16"/>
      <c r="AR580" s="27">
        <f t="shared" si="125"/>
        <v>44044</v>
      </c>
      <c r="AS580" s="27" t="str">
        <f t="shared" si="122"/>
        <v>土</v>
      </c>
      <c r="AT580" s="26" t="str">
        <f t="shared" si="123"/>
        <v/>
      </c>
      <c r="AU580" s="26">
        <f t="shared" si="124"/>
        <v>1</v>
      </c>
      <c r="AV580" s="26">
        <f>COUNTIF($AU$2:AU580,0)</f>
        <v>343</v>
      </c>
    </row>
    <row r="581" spans="19:48" ht="18" customHeight="1" x14ac:dyDescent="0.7">
      <c r="S581" s="17">
        <f t="shared" si="119"/>
        <v>44034</v>
      </c>
      <c r="T581" s="25">
        <f t="shared" si="120"/>
        <v>44034</v>
      </c>
      <c r="U581" s="24" t="str">
        <f t="shared" si="121"/>
        <v>44</v>
      </c>
      <c r="V581" s="23">
        <f>IF(S581="","",IF(COUNTIF(祝日計算!$D$6:$H$12,祝日計算!U581)&gt;0,1,0))</f>
        <v>0</v>
      </c>
      <c r="AI581" s="17">
        <f t="shared" si="118"/>
        <v>43758</v>
      </c>
      <c r="AJ581" s="18"/>
      <c r="AL581" s="17">
        <f>IF(COUNTIF($AL$2:AL580,AI581)&gt;0,"",IF(AI581="","",AI581))</f>
        <v>43758</v>
      </c>
      <c r="AM581" s="16"/>
      <c r="AR581" s="27">
        <f t="shared" si="125"/>
        <v>44045</v>
      </c>
      <c r="AS581" s="27" t="str">
        <f t="shared" si="122"/>
        <v>日</v>
      </c>
      <c r="AT581" s="26" t="str">
        <f t="shared" si="123"/>
        <v/>
      </c>
      <c r="AU581" s="26">
        <f t="shared" si="124"/>
        <v>1</v>
      </c>
      <c r="AV581" s="26">
        <f>COUNTIF($AU$2:AU581,0)</f>
        <v>343</v>
      </c>
    </row>
    <row r="582" spans="19:48" ht="18" customHeight="1" x14ac:dyDescent="0.7">
      <c r="S582" s="17">
        <f t="shared" si="119"/>
        <v>44035</v>
      </c>
      <c r="T582" s="25">
        <f t="shared" si="120"/>
        <v>44035</v>
      </c>
      <c r="U582" s="24" t="str">
        <f t="shared" si="121"/>
        <v>45</v>
      </c>
      <c r="V582" s="23">
        <f>IF(S582="","",IF(COUNTIF(祝日計算!$D$6:$H$12,祝日計算!U582)&gt;0,1,0))</f>
        <v>0</v>
      </c>
      <c r="AI582" s="17" t="str">
        <f t="shared" si="118"/>
        <v/>
      </c>
      <c r="AJ582" s="18"/>
      <c r="AL582" s="17" t="str">
        <f>IF(COUNTIF($AL$2:AL581,AI582)&gt;0,"",IF(AI582="","",AI582))</f>
        <v/>
      </c>
      <c r="AM582" s="16"/>
      <c r="AR582" s="27">
        <f t="shared" si="125"/>
        <v>44046</v>
      </c>
      <c r="AS582" s="27" t="str">
        <f t="shared" si="122"/>
        <v>月</v>
      </c>
      <c r="AT582" s="26" t="str">
        <f t="shared" si="123"/>
        <v/>
      </c>
      <c r="AU582" s="26">
        <f t="shared" si="124"/>
        <v>0</v>
      </c>
      <c r="AV582" s="26">
        <f>COUNTIF($AU$2:AU582,0)</f>
        <v>344</v>
      </c>
    </row>
    <row r="583" spans="19:48" ht="18" customHeight="1" x14ac:dyDescent="0.7">
      <c r="S583" s="17">
        <f t="shared" si="119"/>
        <v>44036</v>
      </c>
      <c r="T583" s="25">
        <f t="shared" si="120"/>
        <v>44036</v>
      </c>
      <c r="U583" s="24" t="str">
        <f t="shared" si="121"/>
        <v>46</v>
      </c>
      <c r="V583" s="23">
        <f>IF(S583="","",IF(COUNTIF(祝日計算!$D$6:$H$12,祝日計算!U583)&gt;0,1,0))</f>
        <v>0</v>
      </c>
      <c r="AI583" s="17">
        <f t="shared" si="118"/>
        <v>43760</v>
      </c>
      <c r="AJ583" s="18"/>
      <c r="AL583" s="17" t="str">
        <f>IF(COUNTIF($AL$2:AL582,AI583)&gt;0,"",IF(AI583="","",AI583))</f>
        <v/>
      </c>
      <c r="AM583" s="16"/>
      <c r="AR583" s="27">
        <f t="shared" si="125"/>
        <v>44047</v>
      </c>
      <c r="AS583" s="27" t="str">
        <f t="shared" si="122"/>
        <v>火</v>
      </c>
      <c r="AT583" s="26" t="str">
        <f t="shared" si="123"/>
        <v/>
      </c>
      <c r="AU583" s="26">
        <f t="shared" si="124"/>
        <v>0</v>
      </c>
      <c r="AV583" s="26">
        <f>COUNTIF($AU$2:AU583,0)</f>
        <v>345</v>
      </c>
    </row>
    <row r="584" spans="19:48" ht="18" customHeight="1" x14ac:dyDescent="0.7">
      <c r="S584" s="17">
        <f t="shared" si="119"/>
        <v>44037</v>
      </c>
      <c r="T584" s="25">
        <f t="shared" si="120"/>
        <v>44037</v>
      </c>
      <c r="U584" s="24" t="str">
        <f t="shared" si="121"/>
        <v>47</v>
      </c>
      <c r="V584" s="23">
        <f>IF(S584="","",IF(COUNTIF(祝日計算!$D$6:$H$12,祝日計算!U584)&gt;0,1,0))</f>
        <v>1</v>
      </c>
      <c r="AI584" s="17" t="str">
        <f t="shared" si="118"/>
        <v/>
      </c>
      <c r="AJ584" s="18"/>
      <c r="AL584" s="17" t="str">
        <f>IF(COUNTIF($AL$2:AL583,AI584)&gt;0,"",IF(AI584="","",AI584))</f>
        <v/>
      </c>
      <c r="AM584" s="16"/>
      <c r="AR584" s="27">
        <f t="shared" si="125"/>
        <v>44048</v>
      </c>
      <c r="AS584" s="27" t="str">
        <f t="shared" si="122"/>
        <v>水</v>
      </c>
      <c r="AT584" s="26" t="str">
        <f t="shared" si="123"/>
        <v/>
      </c>
      <c r="AU584" s="26">
        <f t="shared" si="124"/>
        <v>0</v>
      </c>
      <c r="AV584" s="26">
        <f>COUNTIF($AU$2:AU584,0)</f>
        <v>346</v>
      </c>
    </row>
    <row r="585" spans="19:48" ht="18" customHeight="1" x14ac:dyDescent="0.7">
      <c r="S585" s="17">
        <f t="shared" si="119"/>
        <v>44038</v>
      </c>
      <c r="T585" s="25">
        <f t="shared" si="120"/>
        <v>44038</v>
      </c>
      <c r="U585" s="24" t="str">
        <f t="shared" si="121"/>
        <v>41</v>
      </c>
      <c r="V585" s="23">
        <f>IF(S585="","",IF(COUNTIF(祝日計算!$D$6:$H$12,祝日計算!U585)&gt;0,1,0))</f>
        <v>1</v>
      </c>
      <c r="AI585" s="17" t="str">
        <f t="shared" si="118"/>
        <v/>
      </c>
      <c r="AJ585" s="18"/>
      <c r="AL585" s="17" t="str">
        <f>IF(COUNTIF($AL$2:AL584,AI585)&gt;0,"",IF(AI585="","",AI585))</f>
        <v/>
      </c>
      <c r="AM585" s="16"/>
      <c r="AR585" s="27">
        <f t="shared" si="125"/>
        <v>44049</v>
      </c>
      <c r="AS585" s="27" t="str">
        <f t="shared" si="122"/>
        <v>木</v>
      </c>
      <c r="AT585" s="26" t="str">
        <f t="shared" si="123"/>
        <v/>
      </c>
      <c r="AU585" s="26">
        <f t="shared" si="124"/>
        <v>0</v>
      </c>
      <c r="AV585" s="26">
        <f>COUNTIF($AU$2:AU585,0)</f>
        <v>347</v>
      </c>
    </row>
    <row r="586" spans="19:48" ht="18" customHeight="1" x14ac:dyDescent="0.7">
      <c r="S586" s="17">
        <f t="shared" si="119"/>
        <v>44039</v>
      </c>
      <c r="T586" s="25">
        <f t="shared" si="120"/>
        <v>44039</v>
      </c>
      <c r="U586" s="24" t="str">
        <f t="shared" si="121"/>
        <v>42</v>
      </c>
      <c r="V586" s="23">
        <f>IF(S586="","",IF(COUNTIF(祝日計算!$D$6:$H$12,祝日計算!U586)&gt;0,1,0))</f>
        <v>0</v>
      </c>
      <c r="AI586" s="17" t="str">
        <f t="shared" si="118"/>
        <v/>
      </c>
      <c r="AJ586" s="18"/>
      <c r="AL586" s="17" t="str">
        <f>IF(COUNTIF($AL$2:AL585,AI586)&gt;0,"",IF(AI586="","",AI586))</f>
        <v/>
      </c>
      <c r="AM586" s="16"/>
      <c r="AR586" s="27">
        <f t="shared" si="125"/>
        <v>44050</v>
      </c>
      <c r="AS586" s="27" t="str">
        <f t="shared" si="122"/>
        <v>金</v>
      </c>
      <c r="AT586" s="26" t="str">
        <f t="shared" si="123"/>
        <v/>
      </c>
      <c r="AU586" s="26">
        <f t="shared" si="124"/>
        <v>0</v>
      </c>
      <c r="AV586" s="26">
        <f>COUNTIF($AU$2:AU586,0)</f>
        <v>348</v>
      </c>
    </row>
    <row r="587" spans="19:48" ht="18" customHeight="1" x14ac:dyDescent="0.7">
      <c r="S587" s="17">
        <f t="shared" si="119"/>
        <v>44040</v>
      </c>
      <c r="T587" s="25">
        <f t="shared" si="120"/>
        <v>44040</v>
      </c>
      <c r="U587" s="24" t="str">
        <f t="shared" si="121"/>
        <v>43</v>
      </c>
      <c r="V587" s="23">
        <f>IF(S587="","",IF(COUNTIF(祝日計算!$D$6:$H$12,祝日計算!U587)&gt;0,1,0))</f>
        <v>1</v>
      </c>
      <c r="AI587" s="17">
        <f t="shared" si="118"/>
        <v>43764</v>
      </c>
      <c r="AJ587" s="18"/>
      <c r="AL587" s="17">
        <f>IF(COUNTIF($AL$2:AL586,AI587)&gt;0,"",IF(AI587="","",AI587))</f>
        <v>43764</v>
      </c>
      <c r="AM587" s="16"/>
      <c r="AR587" s="27">
        <f t="shared" si="125"/>
        <v>44051</v>
      </c>
      <c r="AS587" s="27" t="str">
        <f t="shared" si="122"/>
        <v>土</v>
      </c>
      <c r="AT587" s="26" t="str">
        <f t="shared" si="123"/>
        <v/>
      </c>
      <c r="AU587" s="26">
        <f t="shared" si="124"/>
        <v>1</v>
      </c>
      <c r="AV587" s="26">
        <f>COUNTIF($AU$2:AU587,0)</f>
        <v>348</v>
      </c>
    </row>
    <row r="588" spans="19:48" ht="18" customHeight="1" x14ac:dyDescent="0.7">
      <c r="S588" s="17">
        <f t="shared" si="119"/>
        <v>44041</v>
      </c>
      <c r="T588" s="25">
        <f t="shared" si="120"/>
        <v>44041</v>
      </c>
      <c r="U588" s="24" t="str">
        <f t="shared" si="121"/>
        <v>54</v>
      </c>
      <c r="V588" s="23">
        <f>IF(S588="","",IF(COUNTIF(祝日計算!$D$6:$H$12,祝日計算!U588)&gt;0,1,0))</f>
        <v>0</v>
      </c>
      <c r="AI588" s="17">
        <f t="shared" si="118"/>
        <v>43765</v>
      </c>
      <c r="AJ588" s="18"/>
      <c r="AL588" s="17">
        <f>IF(COUNTIF($AL$2:AL587,AI588)&gt;0,"",IF(AI588="","",AI588))</f>
        <v>43765</v>
      </c>
      <c r="AM588" s="16"/>
      <c r="AR588" s="27">
        <f t="shared" si="125"/>
        <v>44052</v>
      </c>
      <c r="AS588" s="27" t="str">
        <f t="shared" si="122"/>
        <v>日</v>
      </c>
      <c r="AT588" s="26" t="str">
        <f t="shared" si="123"/>
        <v/>
      </c>
      <c r="AU588" s="26">
        <f t="shared" si="124"/>
        <v>1</v>
      </c>
      <c r="AV588" s="26">
        <f>COUNTIF($AU$2:AU588,0)</f>
        <v>348</v>
      </c>
    </row>
    <row r="589" spans="19:48" ht="18" customHeight="1" x14ac:dyDescent="0.7">
      <c r="S589" s="17">
        <f t="shared" si="119"/>
        <v>44042</v>
      </c>
      <c r="T589" s="25">
        <f t="shared" si="120"/>
        <v>44042</v>
      </c>
      <c r="U589" s="24" t="str">
        <f t="shared" si="121"/>
        <v>55</v>
      </c>
      <c r="V589" s="23">
        <f>IF(S589="","",IF(COUNTIF(祝日計算!$D$6:$H$12,祝日計算!U589)&gt;0,1,0))</f>
        <v>0</v>
      </c>
      <c r="AI589" s="17" t="str">
        <f t="shared" si="118"/>
        <v/>
      </c>
      <c r="AJ589" s="18"/>
      <c r="AL589" s="17" t="str">
        <f>IF(COUNTIF($AL$2:AL588,AI589)&gt;0,"",IF(AI589="","",AI589))</f>
        <v/>
      </c>
      <c r="AM589" s="16"/>
      <c r="AR589" s="27">
        <f t="shared" si="125"/>
        <v>44053</v>
      </c>
      <c r="AS589" s="27" t="str">
        <f t="shared" si="122"/>
        <v>祝</v>
      </c>
      <c r="AT589" s="26" t="str">
        <f t="shared" si="123"/>
        <v>山の日</v>
      </c>
      <c r="AU589" s="26">
        <f t="shared" si="124"/>
        <v>1</v>
      </c>
      <c r="AV589" s="26">
        <f>COUNTIF($AU$2:AU589,0)</f>
        <v>348</v>
      </c>
    </row>
    <row r="590" spans="19:48" ht="18" customHeight="1" x14ac:dyDescent="0.7">
      <c r="S590" s="17">
        <f t="shared" si="119"/>
        <v>44043</v>
      </c>
      <c r="T590" s="25">
        <f t="shared" si="120"/>
        <v>44043</v>
      </c>
      <c r="U590" s="24" t="str">
        <f t="shared" si="121"/>
        <v>56</v>
      </c>
      <c r="V590" s="23">
        <f>IF(S590="","",IF(COUNTIF(祝日計算!$D$6:$H$12,祝日計算!U590)&gt;0,1,0))</f>
        <v>0</v>
      </c>
      <c r="AI590" s="17" t="str">
        <f t="shared" si="118"/>
        <v/>
      </c>
      <c r="AJ590" s="18"/>
      <c r="AL590" s="17" t="str">
        <f>IF(COUNTIF($AL$2:AL589,AI590)&gt;0,"",IF(AI590="","",AI590))</f>
        <v/>
      </c>
      <c r="AM590" s="16"/>
      <c r="AR590" s="27">
        <f t="shared" si="125"/>
        <v>44054</v>
      </c>
      <c r="AS590" s="27" t="str">
        <f t="shared" si="122"/>
        <v>火</v>
      </c>
      <c r="AT590" s="26" t="str">
        <f t="shared" si="123"/>
        <v/>
      </c>
      <c r="AU590" s="26">
        <f t="shared" si="124"/>
        <v>1</v>
      </c>
      <c r="AV590" s="26">
        <f>COUNTIF($AU$2:AU590,0)</f>
        <v>348</v>
      </c>
    </row>
    <row r="591" spans="19:48" ht="18" customHeight="1" x14ac:dyDescent="0.7">
      <c r="S591" s="17">
        <f>DATE(設定!$G$2,8,1)</f>
        <v>44044</v>
      </c>
      <c r="T591" s="25">
        <f t="shared" si="120"/>
        <v>44044</v>
      </c>
      <c r="U591" s="24" t="str">
        <f t="shared" si="121"/>
        <v>17</v>
      </c>
      <c r="V591" s="23">
        <f>IF(S591="","",IF(COUNTIF(祝日計算!$D$6:$H$12,祝日計算!U591)&gt;0,1,0))</f>
        <v>1</v>
      </c>
      <c r="AI591" s="17" t="str">
        <f t="shared" si="118"/>
        <v/>
      </c>
      <c r="AJ591" s="18"/>
      <c r="AL591" s="17" t="str">
        <f>IF(COUNTIF($AL$2:AL590,AI591)&gt;0,"",IF(AI591="","",AI591))</f>
        <v/>
      </c>
      <c r="AM591" s="16"/>
      <c r="AR591" s="27">
        <f t="shared" si="125"/>
        <v>44055</v>
      </c>
      <c r="AS591" s="27" t="str">
        <f t="shared" si="122"/>
        <v>水</v>
      </c>
      <c r="AT591" s="26" t="str">
        <f t="shared" si="123"/>
        <v/>
      </c>
      <c r="AU591" s="26">
        <f t="shared" si="124"/>
        <v>0</v>
      </c>
      <c r="AV591" s="26">
        <f>COUNTIF($AU$2:AU591,0)</f>
        <v>349</v>
      </c>
    </row>
    <row r="592" spans="19:48" ht="18" customHeight="1" x14ac:dyDescent="0.7">
      <c r="S592" s="17">
        <f t="shared" ref="S592:S621" si="126">IF(S591="","",IF(MONTH(S591)&lt;&gt;MONTH(S591+1),"",S591+1))</f>
        <v>44045</v>
      </c>
      <c r="T592" s="25">
        <f t="shared" si="120"/>
        <v>44045</v>
      </c>
      <c r="U592" s="24" t="str">
        <f t="shared" si="121"/>
        <v>11</v>
      </c>
      <c r="V592" s="23">
        <f>IF(S592="","",IF(COUNTIF(祝日計算!$D$6:$H$12,祝日計算!U592)&gt;0,1,0))</f>
        <v>1</v>
      </c>
      <c r="AI592" s="17" t="str">
        <f t="shared" si="118"/>
        <v/>
      </c>
      <c r="AJ592" s="18"/>
      <c r="AL592" s="17" t="str">
        <f>IF(COUNTIF($AL$2:AL591,AI592)&gt;0,"",IF(AI592="","",AI592))</f>
        <v/>
      </c>
      <c r="AM592" s="16"/>
      <c r="AR592" s="27">
        <f t="shared" si="125"/>
        <v>44056</v>
      </c>
      <c r="AS592" s="27" t="str">
        <f t="shared" si="122"/>
        <v>木</v>
      </c>
      <c r="AT592" s="26" t="str">
        <f t="shared" si="123"/>
        <v/>
      </c>
      <c r="AU592" s="26">
        <f t="shared" si="124"/>
        <v>0</v>
      </c>
      <c r="AV592" s="26">
        <f>COUNTIF($AU$2:AU592,0)</f>
        <v>350</v>
      </c>
    </row>
    <row r="593" spans="19:48" ht="18" customHeight="1" x14ac:dyDescent="0.7">
      <c r="S593" s="17">
        <f t="shared" si="126"/>
        <v>44046</v>
      </c>
      <c r="T593" s="25">
        <f t="shared" si="120"/>
        <v>44046</v>
      </c>
      <c r="U593" s="24" t="str">
        <f t="shared" si="121"/>
        <v>12</v>
      </c>
      <c r="V593" s="23">
        <f>IF(S593="","",IF(COUNTIF(祝日計算!$D$6:$H$12,祝日計算!U593)&gt;0,1,0))</f>
        <v>0</v>
      </c>
      <c r="AI593" s="17" t="str">
        <f t="shared" si="118"/>
        <v/>
      </c>
      <c r="AJ593" s="18"/>
      <c r="AL593" s="17" t="str">
        <f>IF(COUNTIF($AL$2:AL592,AI593)&gt;0,"",IF(AI593="","",AI593))</f>
        <v/>
      </c>
      <c r="AM593" s="16"/>
      <c r="AR593" s="27">
        <f t="shared" si="125"/>
        <v>44057</v>
      </c>
      <c r="AS593" s="27" t="str">
        <f t="shared" si="122"/>
        <v>金</v>
      </c>
      <c r="AT593" s="26" t="str">
        <f t="shared" si="123"/>
        <v/>
      </c>
      <c r="AU593" s="26">
        <f t="shared" si="124"/>
        <v>0</v>
      </c>
      <c r="AV593" s="26">
        <f>COUNTIF($AU$2:AU593,0)</f>
        <v>351</v>
      </c>
    </row>
    <row r="594" spans="19:48" ht="18" customHeight="1" x14ac:dyDescent="0.7">
      <c r="S594" s="17">
        <f t="shared" si="126"/>
        <v>44047</v>
      </c>
      <c r="T594" s="25">
        <f t="shared" si="120"/>
        <v>44047</v>
      </c>
      <c r="U594" s="24" t="str">
        <f t="shared" si="121"/>
        <v>13</v>
      </c>
      <c r="V594" s="23">
        <f>IF(S594="","",IF(COUNTIF(祝日計算!$D$6:$H$12,祝日計算!U594)&gt;0,1,0))</f>
        <v>0</v>
      </c>
      <c r="AI594" s="17">
        <f t="shared" si="118"/>
        <v>43771</v>
      </c>
      <c r="AJ594" s="18"/>
      <c r="AL594" s="17">
        <f>IF(COUNTIF($AL$2:AL593,AI594)&gt;0,"",IF(AI594="","",AI594))</f>
        <v>43771</v>
      </c>
      <c r="AM594" s="16"/>
      <c r="AR594" s="27">
        <f t="shared" si="125"/>
        <v>44058</v>
      </c>
      <c r="AS594" s="27" t="str">
        <f t="shared" si="122"/>
        <v>土</v>
      </c>
      <c r="AT594" s="26" t="str">
        <f t="shared" si="123"/>
        <v/>
      </c>
      <c r="AU594" s="26">
        <f t="shared" si="124"/>
        <v>1</v>
      </c>
      <c r="AV594" s="26">
        <f>COUNTIF($AU$2:AU594,0)</f>
        <v>351</v>
      </c>
    </row>
    <row r="595" spans="19:48" ht="18" customHeight="1" x14ac:dyDescent="0.7">
      <c r="S595" s="17">
        <f t="shared" si="126"/>
        <v>44048</v>
      </c>
      <c r="T595" s="25">
        <f t="shared" si="120"/>
        <v>44048</v>
      </c>
      <c r="U595" s="24" t="str">
        <f t="shared" si="121"/>
        <v>14</v>
      </c>
      <c r="V595" s="23">
        <f>IF(S595="","",IF(COUNTIF(祝日計算!$D$6:$H$12,祝日計算!U595)&gt;0,1,0))</f>
        <v>0</v>
      </c>
      <c r="AI595" s="17">
        <f t="shared" si="118"/>
        <v>43772</v>
      </c>
      <c r="AJ595" s="18"/>
      <c r="AL595" s="17" t="str">
        <f>IF(COUNTIF($AL$2:AL594,AI595)&gt;0,"",IF(AI595="","",AI595))</f>
        <v/>
      </c>
      <c r="AM595" s="16"/>
      <c r="AR595" s="27">
        <f t="shared" si="125"/>
        <v>44059</v>
      </c>
      <c r="AS595" s="27" t="str">
        <f t="shared" si="122"/>
        <v>日</v>
      </c>
      <c r="AT595" s="26" t="str">
        <f t="shared" si="123"/>
        <v/>
      </c>
      <c r="AU595" s="26">
        <f t="shared" si="124"/>
        <v>1</v>
      </c>
      <c r="AV595" s="26">
        <f>COUNTIF($AU$2:AU595,0)</f>
        <v>351</v>
      </c>
    </row>
    <row r="596" spans="19:48" ht="18" customHeight="1" x14ac:dyDescent="0.7">
      <c r="S596" s="17">
        <f t="shared" si="126"/>
        <v>44049</v>
      </c>
      <c r="T596" s="25">
        <f t="shared" si="120"/>
        <v>44049</v>
      </c>
      <c r="U596" s="24" t="str">
        <f t="shared" si="121"/>
        <v>15</v>
      </c>
      <c r="V596" s="23">
        <f>IF(S596="","",IF(COUNTIF(祝日計算!$D$6:$H$12,祝日計算!U596)&gt;0,1,0))</f>
        <v>0</v>
      </c>
      <c r="AI596" s="17" t="str">
        <f t="shared" si="118"/>
        <v/>
      </c>
      <c r="AJ596" s="18"/>
      <c r="AL596" s="17" t="str">
        <f>IF(COUNTIF($AL$2:AL595,AI596)&gt;0,"",IF(AI596="","",AI596))</f>
        <v/>
      </c>
      <c r="AM596" s="16"/>
      <c r="AR596" s="27">
        <f t="shared" si="125"/>
        <v>44060</v>
      </c>
      <c r="AS596" s="27" t="str">
        <f t="shared" si="122"/>
        <v>月</v>
      </c>
      <c r="AT596" s="26" t="str">
        <f t="shared" si="123"/>
        <v/>
      </c>
      <c r="AU596" s="26">
        <f t="shared" si="124"/>
        <v>0</v>
      </c>
      <c r="AV596" s="26">
        <f>COUNTIF($AU$2:AU596,0)</f>
        <v>352</v>
      </c>
    </row>
    <row r="597" spans="19:48" ht="18" customHeight="1" x14ac:dyDescent="0.7">
      <c r="S597" s="17">
        <f t="shared" si="126"/>
        <v>44050</v>
      </c>
      <c r="T597" s="25">
        <f t="shared" si="120"/>
        <v>44050</v>
      </c>
      <c r="U597" s="24" t="str">
        <f t="shared" si="121"/>
        <v>16</v>
      </c>
      <c r="V597" s="23">
        <f>IF(S597="","",IF(COUNTIF(祝日計算!$D$6:$H$12,祝日計算!U597)&gt;0,1,0))</f>
        <v>0</v>
      </c>
      <c r="AI597" s="17" t="str">
        <f t="shared" si="118"/>
        <v/>
      </c>
      <c r="AJ597" s="18"/>
      <c r="AL597" s="17" t="str">
        <f>IF(COUNTIF($AL$2:AL596,AI597)&gt;0,"",IF(AI597="","",AI597))</f>
        <v/>
      </c>
      <c r="AM597" s="16"/>
      <c r="AR597" s="27">
        <f t="shared" si="125"/>
        <v>44061</v>
      </c>
      <c r="AS597" s="27" t="str">
        <f t="shared" si="122"/>
        <v>火</v>
      </c>
      <c r="AT597" s="26" t="str">
        <f t="shared" si="123"/>
        <v/>
      </c>
      <c r="AU597" s="26">
        <f t="shared" si="124"/>
        <v>0</v>
      </c>
      <c r="AV597" s="26">
        <f>COUNTIF($AU$2:AU597,0)</f>
        <v>353</v>
      </c>
    </row>
    <row r="598" spans="19:48" ht="18" customHeight="1" x14ac:dyDescent="0.7">
      <c r="S598" s="17">
        <f t="shared" si="126"/>
        <v>44051</v>
      </c>
      <c r="T598" s="25">
        <f t="shared" si="120"/>
        <v>44051</v>
      </c>
      <c r="U598" s="24" t="str">
        <f t="shared" si="121"/>
        <v>27</v>
      </c>
      <c r="V598" s="23">
        <f>IF(S598="","",IF(COUNTIF(祝日計算!$D$6:$H$12,祝日計算!U598)&gt;0,1,0))</f>
        <v>1</v>
      </c>
      <c r="AI598" s="17" t="str">
        <f t="shared" si="118"/>
        <v/>
      </c>
      <c r="AJ598" s="18"/>
      <c r="AL598" s="17" t="str">
        <f>IF(COUNTIF($AL$2:AL597,AI598)&gt;0,"",IF(AI598="","",AI598))</f>
        <v/>
      </c>
      <c r="AM598" s="16"/>
      <c r="AR598" s="27">
        <f t="shared" si="125"/>
        <v>44062</v>
      </c>
      <c r="AS598" s="27" t="str">
        <f t="shared" si="122"/>
        <v>水</v>
      </c>
      <c r="AT598" s="26" t="str">
        <f t="shared" si="123"/>
        <v/>
      </c>
      <c r="AU598" s="26">
        <f t="shared" si="124"/>
        <v>0</v>
      </c>
      <c r="AV598" s="26">
        <f>COUNTIF($AU$2:AU598,0)</f>
        <v>354</v>
      </c>
    </row>
    <row r="599" spans="19:48" ht="18" customHeight="1" x14ac:dyDescent="0.7">
      <c r="S599" s="17">
        <f t="shared" si="126"/>
        <v>44052</v>
      </c>
      <c r="T599" s="25">
        <f t="shared" si="120"/>
        <v>44052</v>
      </c>
      <c r="U599" s="24" t="str">
        <f t="shared" si="121"/>
        <v>21</v>
      </c>
      <c r="V599" s="23">
        <f>IF(S599="","",IF(COUNTIF(祝日計算!$D$6:$H$12,祝日計算!U599)&gt;0,1,0))</f>
        <v>1</v>
      </c>
      <c r="AI599" s="17" t="str">
        <f t="shared" si="118"/>
        <v/>
      </c>
      <c r="AJ599" s="18"/>
      <c r="AL599" s="17" t="str">
        <f>IF(COUNTIF($AL$2:AL598,AI599)&gt;0,"",IF(AI599="","",AI599))</f>
        <v/>
      </c>
      <c r="AM599" s="16"/>
      <c r="AR599" s="27">
        <f t="shared" si="125"/>
        <v>44063</v>
      </c>
      <c r="AS599" s="27" t="str">
        <f t="shared" si="122"/>
        <v>木</v>
      </c>
      <c r="AT599" s="26" t="str">
        <f t="shared" si="123"/>
        <v/>
      </c>
      <c r="AU599" s="26">
        <f t="shared" si="124"/>
        <v>0</v>
      </c>
      <c r="AV599" s="26">
        <f>COUNTIF($AU$2:AU599,0)</f>
        <v>355</v>
      </c>
    </row>
    <row r="600" spans="19:48" ht="18" customHeight="1" x14ac:dyDescent="0.7">
      <c r="S600" s="17">
        <f t="shared" si="126"/>
        <v>44053</v>
      </c>
      <c r="T600" s="25">
        <f t="shared" si="120"/>
        <v>44053</v>
      </c>
      <c r="U600" s="24" t="str">
        <f t="shared" si="121"/>
        <v>22</v>
      </c>
      <c r="V600" s="23">
        <f>IF(S600="","",IF(COUNTIF(祝日計算!$D$6:$H$12,祝日計算!U600)&gt;0,1,0))</f>
        <v>0</v>
      </c>
      <c r="AI600" s="17" t="str">
        <f t="shared" si="118"/>
        <v/>
      </c>
      <c r="AJ600" s="18"/>
      <c r="AL600" s="17" t="str">
        <f>IF(COUNTIF($AL$2:AL599,AI600)&gt;0,"",IF(AI600="","",AI600))</f>
        <v/>
      </c>
      <c r="AM600" s="16"/>
      <c r="AR600" s="27">
        <f t="shared" si="125"/>
        <v>44064</v>
      </c>
      <c r="AS600" s="27" t="str">
        <f t="shared" si="122"/>
        <v>金</v>
      </c>
      <c r="AT600" s="26" t="str">
        <f t="shared" si="123"/>
        <v/>
      </c>
      <c r="AU600" s="26">
        <f t="shared" si="124"/>
        <v>0</v>
      </c>
      <c r="AV600" s="26">
        <f>COUNTIF($AU$2:AU600,0)</f>
        <v>356</v>
      </c>
    </row>
    <row r="601" spans="19:48" ht="18" customHeight="1" x14ac:dyDescent="0.7">
      <c r="S601" s="17">
        <f t="shared" si="126"/>
        <v>44054</v>
      </c>
      <c r="T601" s="25">
        <f t="shared" si="120"/>
        <v>44054</v>
      </c>
      <c r="U601" s="24" t="str">
        <f t="shared" si="121"/>
        <v>23</v>
      </c>
      <c r="V601" s="23">
        <f>IF(S601="","",IF(COUNTIF(祝日計算!$D$6:$H$12,祝日計算!U601)&gt;0,1,0))</f>
        <v>1</v>
      </c>
      <c r="AI601" s="17">
        <f t="shared" si="118"/>
        <v>43778</v>
      </c>
      <c r="AJ601" s="18"/>
      <c r="AL601" s="17">
        <f>IF(COUNTIF($AL$2:AL600,AI601)&gt;0,"",IF(AI601="","",AI601))</f>
        <v>43778</v>
      </c>
      <c r="AM601" s="16"/>
      <c r="AR601" s="27">
        <f t="shared" si="125"/>
        <v>44065</v>
      </c>
      <c r="AS601" s="27" t="str">
        <f t="shared" si="122"/>
        <v>土</v>
      </c>
      <c r="AT601" s="26" t="str">
        <f t="shared" si="123"/>
        <v/>
      </c>
      <c r="AU601" s="26">
        <f t="shared" si="124"/>
        <v>1</v>
      </c>
      <c r="AV601" s="26">
        <f>COUNTIF($AU$2:AU601,0)</f>
        <v>356</v>
      </c>
    </row>
    <row r="602" spans="19:48" ht="18" customHeight="1" x14ac:dyDescent="0.7">
      <c r="S602" s="17">
        <f t="shared" si="126"/>
        <v>44055</v>
      </c>
      <c r="T602" s="25">
        <f t="shared" si="120"/>
        <v>44055</v>
      </c>
      <c r="U602" s="24" t="str">
        <f t="shared" si="121"/>
        <v>24</v>
      </c>
      <c r="V602" s="23">
        <f>IF(S602="","",IF(COUNTIF(祝日計算!$D$6:$H$12,祝日計算!U602)&gt;0,1,0))</f>
        <v>0</v>
      </c>
      <c r="AI602" s="17">
        <f t="shared" si="118"/>
        <v>43779</v>
      </c>
      <c r="AJ602" s="18"/>
      <c r="AL602" s="17">
        <f>IF(COUNTIF($AL$2:AL601,AI602)&gt;0,"",IF(AI602="","",AI602))</f>
        <v>43779</v>
      </c>
      <c r="AM602" s="16"/>
      <c r="AR602" s="27">
        <f t="shared" si="125"/>
        <v>44066</v>
      </c>
      <c r="AS602" s="27" t="str">
        <f t="shared" si="122"/>
        <v>日</v>
      </c>
      <c r="AT602" s="26" t="str">
        <f t="shared" si="123"/>
        <v/>
      </c>
      <c r="AU602" s="26">
        <f t="shared" si="124"/>
        <v>1</v>
      </c>
      <c r="AV602" s="26">
        <f>COUNTIF($AU$2:AU602,0)</f>
        <v>356</v>
      </c>
    </row>
    <row r="603" spans="19:48" ht="18" customHeight="1" x14ac:dyDescent="0.7">
      <c r="S603" s="17">
        <f t="shared" si="126"/>
        <v>44056</v>
      </c>
      <c r="T603" s="25">
        <f t="shared" si="120"/>
        <v>44056</v>
      </c>
      <c r="U603" s="24" t="str">
        <f t="shared" si="121"/>
        <v>25</v>
      </c>
      <c r="V603" s="23">
        <f>IF(S603="","",IF(COUNTIF(祝日計算!$D$6:$H$12,祝日計算!U603)&gt;0,1,0))</f>
        <v>0</v>
      </c>
      <c r="AI603" s="17" t="str">
        <f t="shared" ref="AI603:AI666" si="127">IF(V322=0,"",S322)</f>
        <v/>
      </c>
      <c r="AJ603" s="18"/>
      <c r="AL603" s="17" t="str">
        <f>IF(COUNTIF($AL$2:AL602,AI603)&gt;0,"",IF(AI603="","",AI603))</f>
        <v/>
      </c>
      <c r="AM603" s="16"/>
      <c r="AR603" s="27">
        <f t="shared" si="125"/>
        <v>44067</v>
      </c>
      <c r="AS603" s="27" t="str">
        <f t="shared" si="122"/>
        <v>月</v>
      </c>
      <c r="AT603" s="26" t="str">
        <f t="shared" si="123"/>
        <v/>
      </c>
      <c r="AU603" s="26">
        <f t="shared" si="124"/>
        <v>0</v>
      </c>
      <c r="AV603" s="26">
        <f>COUNTIF($AU$2:AU603,0)</f>
        <v>357</v>
      </c>
    </row>
    <row r="604" spans="19:48" ht="18" customHeight="1" x14ac:dyDescent="0.7">
      <c r="S604" s="17">
        <f t="shared" si="126"/>
        <v>44057</v>
      </c>
      <c r="T604" s="25">
        <f t="shared" si="120"/>
        <v>44057</v>
      </c>
      <c r="U604" s="24" t="str">
        <f t="shared" si="121"/>
        <v>26</v>
      </c>
      <c r="V604" s="23">
        <f>IF(S604="","",IF(COUNTIF(祝日計算!$D$6:$H$12,祝日計算!U604)&gt;0,1,0))</f>
        <v>0</v>
      </c>
      <c r="AI604" s="17">
        <f t="shared" si="127"/>
        <v>43781</v>
      </c>
      <c r="AJ604" s="18"/>
      <c r="AL604" s="17">
        <f>IF(COUNTIF($AL$2:AL603,AI604)&gt;0,"",IF(AI604="","",AI604))</f>
        <v>43781</v>
      </c>
      <c r="AM604" s="16"/>
      <c r="AR604" s="27">
        <f t="shared" si="125"/>
        <v>44068</v>
      </c>
      <c r="AS604" s="27" t="str">
        <f t="shared" si="122"/>
        <v>火</v>
      </c>
      <c r="AT604" s="26" t="str">
        <f t="shared" si="123"/>
        <v/>
      </c>
      <c r="AU604" s="26">
        <f t="shared" si="124"/>
        <v>1</v>
      </c>
      <c r="AV604" s="26">
        <f>COUNTIF($AU$2:AU604,0)</f>
        <v>357</v>
      </c>
    </row>
    <row r="605" spans="19:48" ht="18" customHeight="1" x14ac:dyDescent="0.7">
      <c r="S605" s="17">
        <f t="shared" si="126"/>
        <v>44058</v>
      </c>
      <c r="T605" s="25">
        <f t="shared" si="120"/>
        <v>44058</v>
      </c>
      <c r="U605" s="24" t="str">
        <f t="shared" si="121"/>
        <v>37</v>
      </c>
      <c r="V605" s="23">
        <f>IF(S605="","",IF(COUNTIF(祝日計算!$D$6:$H$12,祝日計算!U605)&gt;0,1,0))</f>
        <v>1</v>
      </c>
      <c r="AI605" s="17" t="str">
        <f t="shared" si="127"/>
        <v/>
      </c>
      <c r="AJ605" s="18"/>
      <c r="AL605" s="17" t="str">
        <f>IF(COUNTIF($AL$2:AL604,AI605)&gt;0,"",IF(AI605="","",AI605))</f>
        <v/>
      </c>
      <c r="AM605" s="16"/>
      <c r="AR605" s="27">
        <f t="shared" si="125"/>
        <v>44069</v>
      </c>
      <c r="AS605" s="27" t="str">
        <f t="shared" si="122"/>
        <v>水</v>
      </c>
      <c r="AT605" s="26" t="str">
        <f t="shared" si="123"/>
        <v/>
      </c>
      <c r="AU605" s="26">
        <f t="shared" si="124"/>
        <v>0</v>
      </c>
      <c r="AV605" s="26">
        <f>COUNTIF($AU$2:AU605,0)</f>
        <v>358</v>
      </c>
    </row>
    <row r="606" spans="19:48" ht="18" customHeight="1" x14ac:dyDescent="0.7">
      <c r="S606" s="17">
        <f t="shared" si="126"/>
        <v>44059</v>
      </c>
      <c r="T606" s="25">
        <f t="shared" si="120"/>
        <v>44059</v>
      </c>
      <c r="U606" s="24" t="str">
        <f t="shared" si="121"/>
        <v>31</v>
      </c>
      <c r="V606" s="23">
        <f>IF(S606="","",IF(COUNTIF(祝日計算!$D$6:$H$12,祝日計算!U606)&gt;0,1,0))</f>
        <v>1</v>
      </c>
      <c r="AI606" s="17" t="str">
        <f t="shared" si="127"/>
        <v/>
      </c>
      <c r="AJ606" s="18"/>
      <c r="AL606" s="17" t="str">
        <f>IF(COUNTIF($AL$2:AL605,AI606)&gt;0,"",IF(AI606="","",AI606))</f>
        <v/>
      </c>
      <c r="AM606" s="16"/>
      <c r="AR606" s="27">
        <f t="shared" si="125"/>
        <v>44070</v>
      </c>
      <c r="AS606" s="27" t="str">
        <f t="shared" si="122"/>
        <v>木</v>
      </c>
      <c r="AT606" s="26" t="str">
        <f t="shared" si="123"/>
        <v/>
      </c>
      <c r="AU606" s="26">
        <f t="shared" si="124"/>
        <v>0</v>
      </c>
      <c r="AV606" s="26">
        <f>COUNTIF($AU$2:AU606,0)</f>
        <v>359</v>
      </c>
    </row>
    <row r="607" spans="19:48" ht="18" customHeight="1" x14ac:dyDescent="0.7">
      <c r="S607" s="17">
        <f t="shared" si="126"/>
        <v>44060</v>
      </c>
      <c r="T607" s="25">
        <f t="shared" si="120"/>
        <v>44060</v>
      </c>
      <c r="U607" s="24" t="str">
        <f t="shared" si="121"/>
        <v>32</v>
      </c>
      <c r="V607" s="23">
        <f>IF(S607="","",IF(COUNTIF(祝日計算!$D$6:$H$12,祝日計算!U607)&gt;0,1,0))</f>
        <v>0</v>
      </c>
      <c r="AI607" s="17" t="str">
        <f t="shared" si="127"/>
        <v/>
      </c>
      <c r="AJ607" s="18"/>
      <c r="AL607" s="17" t="str">
        <f>IF(COUNTIF($AL$2:AL606,AI607)&gt;0,"",IF(AI607="","",AI607))</f>
        <v/>
      </c>
      <c r="AM607" s="16"/>
      <c r="AR607" s="27">
        <f t="shared" si="125"/>
        <v>44071</v>
      </c>
      <c r="AS607" s="27" t="str">
        <f t="shared" si="122"/>
        <v>金</v>
      </c>
      <c r="AT607" s="26" t="str">
        <f t="shared" si="123"/>
        <v/>
      </c>
      <c r="AU607" s="26">
        <f t="shared" si="124"/>
        <v>0</v>
      </c>
      <c r="AV607" s="26">
        <f>COUNTIF($AU$2:AU607,0)</f>
        <v>360</v>
      </c>
    </row>
    <row r="608" spans="19:48" ht="18" customHeight="1" x14ac:dyDescent="0.7">
      <c r="S608" s="17">
        <f t="shared" si="126"/>
        <v>44061</v>
      </c>
      <c r="T608" s="25">
        <f t="shared" si="120"/>
        <v>44061</v>
      </c>
      <c r="U608" s="24" t="str">
        <f t="shared" si="121"/>
        <v>33</v>
      </c>
      <c r="V608" s="23">
        <f>IF(S608="","",IF(COUNTIF(祝日計算!$D$6:$H$12,祝日計算!U608)&gt;0,1,0))</f>
        <v>0</v>
      </c>
      <c r="AI608" s="17">
        <f t="shared" si="127"/>
        <v>43785</v>
      </c>
      <c r="AJ608" s="18"/>
      <c r="AL608" s="17">
        <f>IF(COUNTIF($AL$2:AL607,AI608)&gt;0,"",IF(AI608="","",AI608))</f>
        <v>43785</v>
      </c>
      <c r="AM608" s="16"/>
      <c r="AR608" s="27">
        <f t="shared" si="125"/>
        <v>44072</v>
      </c>
      <c r="AS608" s="27" t="str">
        <f t="shared" si="122"/>
        <v>土</v>
      </c>
      <c r="AT608" s="26" t="str">
        <f t="shared" si="123"/>
        <v/>
      </c>
      <c r="AU608" s="26">
        <f t="shared" si="124"/>
        <v>1</v>
      </c>
      <c r="AV608" s="26">
        <f>COUNTIF($AU$2:AU608,0)</f>
        <v>360</v>
      </c>
    </row>
    <row r="609" spans="19:48" ht="18" customHeight="1" x14ac:dyDescent="0.7">
      <c r="S609" s="17">
        <f t="shared" si="126"/>
        <v>44062</v>
      </c>
      <c r="T609" s="25">
        <f t="shared" si="120"/>
        <v>44062</v>
      </c>
      <c r="U609" s="24" t="str">
        <f t="shared" si="121"/>
        <v>34</v>
      </c>
      <c r="V609" s="23">
        <f>IF(S609="","",IF(COUNTIF(祝日計算!$D$6:$H$12,祝日計算!U609)&gt;0,1,0))</f>
        <v>0</v>
      </c>
      <c r="AI609" s="17">
        <f t="shared" si="127"/>
        <v>43786</v>
      </c>
      <c r="AJ609" s="18"/>
      <c r="AL609" s="17">
        <f>IF(COUNTIF($AL$2:AL608,AI609)&gt;0,"",IF(AI609="","",AI609))</f>
        <v>43786</v>
      </c>
      <c r="AM609" s="16"/>
      <c r="AR609" s="27">
        <f t="shared" si="125"/>
        <v>44073</v>
      </c>
      <c r="AS609" s="27" t="str">
        <f t="shared" si="122"/>
        <v>日</v>
      </c>
      <c r="AT609" s="26" t="str">
        <f t="shared" si="123"/>
        <v/>
      </c>
      <c r="AU609" s="26">
        <f t="shared" si="124"/>
        <v>1</v>
      </c>
      <c r="AV609" s="26">
        <f>COUNTIF($AU$2:AU609,0)</f>
        <v>360</v>
      </c>
    </row>
    <row r="610" spans="19:48" ht="18" customHeight="1" x14ac:dyDescent="0.7">
      <c r="S610" s="17">
        <f t="shared" si="126"/>
        <v>44063</v>
      </c>
      <c r="T610" s="25">
        <f t="shared" si="120"/>
        <v>44063</v>
      </c>
      <c r="U610" s="24" t="str">
        <f t="shared" si="121"/>
        <v>35</v>
      </c>
      <c r="V610" s="23">
        <f>IF(S610="","",IF(COUNTIF(祝日計算!$D$6:$H$12,祝日計算!U610)&gt;0,1,0))</f>
        <v>0</v>
      </c>
      <c r="AI610" s="17" t="str">
        <f t="shared" si="127"/>
        <v/>
      </c>
      <c r="AJ610" s="18"/>
      <c r="AL610" s="17" t="str">
        <f>IF(COUNTIF($AL$2:AL609,AI610)&gt;0,"",IF(AI610="","",AI610))</f>
        <v/>
      </c>
      <c r="AM610" s="16"/>
      <c r="AR610" s="27">
        <f t="shared" si="125"/>
        <v>44074</v>
      </c>
      <c r="AS610" s="27" t="str">
        <f t="shared" si="122"/>
        <v>月</v>
      </c>
      <c r="AT610" s="26" t="str">
        <f t="shared" si="123"/>
        <v/>
      </c>
      <c r="AU610" s="26">
        <f t="shared" si="124"/>
        <v>0</v>
      </c>
      <c r="AV610" s="26">
        <f>COUNTIF($AU$2:AU610,0)</f>
        <v>361</v>
      </c>
    </row>
    <row r="611" spans="19:48" ht="18" customHeight="1" x14ac:dyDescent="0.7">
      <c r="S611" s="17">
        <f t="shared" si="126"/>
        <v>44064</v>
      </c>
      <c r="T611" s="25">
        <f t="shared" si="120"/>
        <v>44064</v>
      </c>
      <c r="U611" s="24" t="str">
        <f t="shared" si="121"/>
        <v>36</v>
      </c>
      <c r="V611" s="23">
        <f>IF(S611="","",IF(COUNTIF(祝日計算!$D$6:$H$12,祝日計算!U611)&gt;0,1,0))</f>
        <v>0</v>
      </c>
      <c r="AI611" s="17" t="str">
        <f t="shared" si="127"/>
        <v/>
      </c>
      <c r="AJ611" s="18"/>
      <c r="AL611" s="17" t="str">
        <f>IF(COUNTIF($AL$2:AL610,AI611)&gt;0,"",IF(AI611="","",AI611))</f>
        <v/>
      </c>
      <c r="AM611" s="16"/>
      <c r="AR611" s="27">
        <f t="shared" si="125"/>
        <v>44075</v>
      </c>
      <c r="AS611" s="27" t="str">
        <f t="shared" si="122"/>
        <v>火</v>
      </c>
      <c r="AT611" s="26" t="str">
        <f t="shared" si="123"/>
        <v/>
      </c>
      <c r="AU611" s="26">
        <f t="shared" si="124"/>
        <v>0</v>
      </c>
      <c r="AV611" s="26">
        <f>COUNTIF($AU$2:AU611,0)</f>
        <v>362</v>
      </c>
    </row>
    <row r="612" spans="19:48" ht="18" customHeight="1" x14ac:dyDescent="0.7">
      <c r="S612" s="17">
        <f t="shared" si="126"/>
        <v>44065</v>
      </c>
      <c r="T612" s="25">
        <f t="shared" si="120"/>
        <v>44065</v>
      </c>
      <c r="U612" s="24" t="str">
        <f t="shared" si="121"/>
        <v>47</v>
      </c>
      <c r="V612" s="23">
        <f>IF(S612="","",IF(COUNTIF(祝日計算!$D$6:$H$12,祝日計算!U612)&gt;0,1,0))</f>
        <v>1</v>
      </c>
      <c r="AI612" s="17" t="str">
        <f t="shared" si="127"/>
        <v/>
      </c>
      <c r="AJ612" s="18"/>
      <c r="AL612" s="17" t="str">
        <f>IF(COUNTIF($AL$2:AL611,AI612)&gt;0,"",IF(AI612="","",AI612))</f>
        <v/>
      </c>
      <c r="AM612" s="16"/>
      <c r="AR612" s="27">
        <f t="shared" si="125"/>
        <v>44076</v>
      </c>
      <c r="AS612" s="27" t="str">
        <f t="shared" si="122"/>
        <v>水</v>
      </c>
      <c r="AT612" s="26" t="str">
        <f t="shared" si="123"/>
        <v/>
      </c>
      <c r="AU612" s="26">
        <f t="shared" si="124"/>
        <v>0</v>
      </c>
      <c r="AV612" s="26">
        <f>COUNTIF($AU$2:AU612,0)</f>
        <v>363</v>
      </c>
    </row>
    <row r="613" spans="19:48" ht="18" customHeight="1" x14ac:dyDescent="0.7">
      <c r="S613" s="17">
        <f t="shared" si="126"/>
        <v>44066</v>
      </c>
      <c r="T613" s="25">
        <f t="shared" si="120"/>
        <v>44066</v>
      </c>
      <c r="U613" s="24" t="str">
        <f t="shared" si="121"/>
        <v>41</v>
      </c>
      <c r="V613" s="23">
        <f>IF(S613="","",IF(COUNTIF(祝日計算!$D$6:$H$12,祝日計算!U613)&gt;0,1,0))</f>
        <v>1</v>
      </c>
      <c r="AI613" s="17" t="str">
        <f t="shared" si="127"/>
        <v/>
      </c>
      <c r="AJ613" s="18"/>
      <c r="AL613" s="17" t="str">
        <f>IF(COUNTIF($AL$2:AL612,AI613)&gt;0,"",IF(AI613="","",AI613))</f>
        <v/>
      </c>
      <c r="AM613" s="16"/>
      <c r="AR613" s="27">
        <f t="shared" si="125"/>
        <v>44077</v>
      </c>
      <c r="AS613" s="27" t="str">
        <f t="shared" si="122"/>
        <v>木</v>
      </c>
      <c r="AT613" s="26" t="str">
        <f t="shared" si="123"/>
        <v/>
      </c>
      <c r="AU613" s="26">
        <f t="shared" si="124"/>
        <v>0</v>
      </c>
      <c r="AV613" s="26">
        <f>COUNTIF($AU$2:AU613,0)</f>
        <v>364</v>
      </c>
    </row>
    <row r="614" spans="19:48" ht="18" customHeight="1" x14ac:dyDescent="0.7">
      <c r="S614" s="17">
        <f t="shared" si="126"/>
        <v>44067</v>
      </c>
      <c r="T614" s="25">
        <f t="shared" si="120"/>
        <v>44067</v>
      </c>
      <c r="U614" s="24" t="str">
        <f t="shared" si="121"/>
        <v>42</v>
      </c>
      <c r="V614" s="23">
        <f>IF(S614="","",IF(COUNTIF(祝日計算!$D$6:$H$12,祝日計算!U614)&gt;0,1,0))</f>
        <v>0</v>
      </c>
      <c r="AI614" s="17" t="str">
        <f t="shared" si="127"/>
        <v/>
      </c>
      <c r="AJ614" s="18"/>
      <c r="AL614" s="17" t="str">
        <f>IF(COUNTIF($AL$2:AL613,AI614)&gt;0,"",IF(AI614="","",AI614))</f>
        <v/>
      </c>
      <c r="AM614" s="16"/>
      <c r="AR614" s="27">
        <f t="shared" si="125"/>
        <v>44078</v>
      </c>
      <c r="AS614" s="27" t="str">
        <f t="shared" si="122"/>
        <v>金</v>
      </c>
      <c r="AT614" s="26" t="str">
        <f t="shared" si="123"/>
        <v/>
      </c>
      <c r="AU614" s="26">
        <f t="shared" si="124"/>
        <v>0</v>
      </c>
      <c r="AV614" s="26">
        <f>COUNTIF($AU$2:AU614,0)</f>
        <v>365</v>
      </c>
    </row>
    <row r="615" spans="19:48" ht="18" customHeight="1" x14ac:dyDescent="0.7">
      <c r="S615" s="17">
        <f t="shared" si="126"/>
        <v>44068</v>
      </c>
      <c r="T615" s="25">
        <f t="shared" si="120"/>
        <v>44068</v>
      </c>
      <c r="U615" s="24" t="str">
        <f t="shared" si="121"/>
        <v>43</v>
      </c>
      <c r="V615" s="23">
        <f>IF(S615="","",IF(COUNTIF(祝日計算!$D$6:$H$12,祝日計算!U615)&gt;0,1,0))</f>
        <v>1</v>
      </c>
      <c r="AI615" s="17">
        <f t="shared" si="127"/>
        <v>43792</v>
      </c>
      <c r="AJ615" s="18"/>
      <c r="AL615" s="17" t="str">
        <f>IF(COUNTIF($AL$2:AL614,AI615)&gt;0,"",IF(AI615="","",AI615))</f>
        <v/>
      </c>
      <c r="AM615" s="16"/>
      <c r="AR615" s="27">
        <f t="shared" si="125"/>
        <v>44079</v>
      </c>
      <c r="AS615" s="27" t="str">
        <f t="shared" si="122"/>
        <v>土</v>
      </c>
      <c r="AT615" s="26" t="str">
        <f t="shared" si="123"/>
        <v/>
      </c>
      <c r="AU615" s="26">
        <f t="shared" si="124"/>
        <v>1</v>
      </c>
      <c r="AV615" s="26">
        <f>COUNTIF($AU$2:AU615,0)</f>
        <v>365</v>
      </c>
    </row>
    <row r="616" spans="19:48" ht="18" customHeight="1" x14ac:dyDescent="0.7">
      <c r="S616" s="17">
        <f t="shared" si="126"/>
        <v>44069</v>
      </c>
      <c r="T616" s="25">
        <f t="shared" si="120"/>
        <v>44069</v>
      </c>
      <c r="U616" s="24" t="str">
        <f t="shared" si="121"/>
        <v>44</v>
      </c>
      <c r="V616" s="23">
        <f>IF(S616="","",IF(COUNTIF(祝日計算!$D$6:$H$12,祝日計算!U616)&gt;0,1,0))</f>
        <v>0</v>
      </c>
      <c r="AI616" s="17">
        <f t="shared" si="127"/>
        <v>43793</v>
      </c>
      <c r="AJ616" s="18"/>
      <c r="AL616" s="17">
        <f>IF(COUNTIF($AL$2:AL615,AI616)&gt;0,"",IF(AI616="","",AI616))</f>
        <v>43793</v>
      </c>
      <c r="AM616" s="16"/>
      <c r="AR616" s="27">
        <f t="shared" si="125"/>
        <v>44080</v>
      </c>
      <c r="AS616" s="27" t="str">
        <f t="shared" si="122"/>
        <v>日</v>
      </c>
      <c r="AT616" s="26" t="str">
        <f t="shared" si="123"/>
        <v/>
      </c>
      <c r="AU616" s="26">
        <f t="shared" si="124"/>
        <v>1</v>
      </c>
      <c r="AV616" s="26">
        <f>COUNTIF($AU$2:AU616,0)</f>
        <v>365</v>
      </c>
    </row>
    <row r="617" spans="19:48" ht="18" customHeight="1" x14ac:dyDescent="0.7">
      <c r="S617" s="17">
        <f t="shared" si="126"/>
        <v>44070</v>
      </c>
      <c r="T617" s="25">
        <f t="shared" si="120"/>
        <v>44070</v>
      </c>
      <c r="U617" s="24" t="str">
        <f t="shared" si="121"/>
        <v>45</v>
      </c>
      <c r="V617" s="23">
        <f>IF(S617="","",IF(COUNTIF(祝日計算!$D$6:$H$12,祝日計算!U617)&gt;0,1,0))</f>
        <v>0</v>
      </c>
      <c r="AI617" s="17" t="str">
        <f t="shared" si="127"/>
        <v/>
      </c>
      <c r="AJ617" s="18"/>
      <c r="AL617" s="17" t="str">
        <f>IF(COUNTIF($AL$2:AL616,AI617)&gt;0,"",IF(AI617="","",AI617))</f>
        <v/>
      </c>
      <c r="AM617" s="16"/>
      <c r="AR617" s="27">
        <f t="shared" si="125"/>
        <v>44081</v>
      </c>
      <c r="AS617" s="27" t="str">
        <f t="shared" si="122"/>
        <v>月</v>
      </c>
      <c r="AT617" s="26" t="str">
        <f t="shared" si="123"/>
        <v/>
      </c>
      <c r="AU617" s="26">
        <f t="shared" si="124"/>
        <v>0</v>
      </c>
      <c r="AV617" s="26">
        <f>COUNTIF($AU$2:AU617,0)</f>
        <v>366</v>
      </c>
    </row>
    <row r="618" spans="19:48" ht="18" customHeight="1" x14ac:dyDescent="0.7">
      <c r="S618" s="17">
        <f t="shared" si="126"/>
        <v>44071</v>
      </c>
      <c r="T618" s="25">
        <f t="shared" si="120"/>
        <v>44071</v>
      </c>
      <c r="U618" s="24" t="str">
        <f t="shared" si="121"/>
        <v>46</v>
      </c>
      <c r="V618" s="23">
        <f>IF(S618="","",IF(COUNTIF(祝日計算!$D$6:$H$12,祝日計算!U618)&gt;0,1,0))</f>
        <v>0</v>
      </c>
      <c r="AI618" s="17">
        <f t="shared" si="127"/>
        <v>43795</v>
      </c>
      <c r="AJ618" s="18"/>
      <c r="AL618" s="17">
        <f>IF(COUNTIF($AL$2:AL617,AI618)&gt;0,"",IF(AI618="","",AI618))</f>
        <v>43795</v>
      </c>
      <c r="AM618" s="16"/>
      <c r="AR618" s="27">
        <f t="shared" si="125"/>
        <v>44082</v>
      </c>
      <c r="AS618" s="27" t="str">
        <f t="shared" si="122"/>
        <v>火</v>
      </c>
      <c r="AT618" s="26" t="str">
        <f t="shared" si="123"/>
        <v/>
      </c>
      <c r="AU618" s="26">
        <f t="shared" si="124"/>
        <v>1</v>
      </c>
      <c r="AV618" s="26">
        <f>COUNTIF($AU$2:AU618,0)</f>
        <v>366</v>
      </c>
    </row>
    <row r="619" spans="19:48" ht="18" customHeight="1" x14ac:dyDescent="0.7">
      <c r="S619" s="17">
        <f t="shared" si="126"/>
        <v>44072</v>
      </c>
      <c r="T619" s="25">
        <f t="shared" si="120"/>
        <v>44072</v>
      </c>
      <c r="U619" s="24" t="str">
        <f t="shared" si="121"/>
        <v>57</v>
      </c>
      <c r="V619" s="23">
        <f>IF(S619="","",IF(COUNTIF(祝日計算!$D$6:$H$12,祝日計算!U619)&gt;0,1,0))</f>
        <v>1</v>
      </c>
      <c r="AI619" s="17" t="str">
        <f t="shared" si="127"/>
        <v/>
      </c>
      <c r="AJ619" s="18"/>
      <c r="AL619" s="17" t="str">
        <f>IF(COUNTIF($AL$2:AL618,AI619)&gt;0,"",IF(AI619="","",AI619))</f>
        <v/>
      </c>
      <c r="AM619" s="16"/>
      <c r="AR619" s="27">
        <f t="shared" si="125"/>
        <v>44083</v>
      </c>
      <c r="AS619" s="27" t="str">
        <f t="shared" si="122"/>
        <v>水</v>
      </c>
      <c r="AT619" s="26" t="str">
        <f t="shared" si="123"/>
        <v/>
      </c>
      <c r="AU619" s="26">
        <f t="shared" si="124"/>
        <v>0</v>
      </c>
      <c r="AV619" s="26">
        <f>COUNTIF($AU$2:AU619,0)</f>
        <v>367</v>
      </c>
    </row>
    <row r="620" spans="19:48" ht="18" customHeight="1" x14ac:dyDescent="0.7">
      <c r="S620" s="17">
        <f t="shared" si="126"/>
        <v>44073</v>
      </c>
      <c r="T620" s="25">
        <f t="shared" si="120"/>
        <v>44073</v>
      </c>
      <c r="U620" s="24" t="str">
        <f t="shared" si="121"/>
        <v>51</v>
      </c>
      <c r="V620" s="23">
        <f>IF(S620="","",IF(COUNTIF(祝日計算!$D$6:$H$12,祝日計算!U620)&gt;0,1,0))</f>
        <v>1</v>
      </c>
      <c r="AI620" s="17" t="str">
        <f t="shared" si="127"/>
        <v/>
      </c>
      <c r="AJ620" s="18"/>
      <c r="AL620" s="17" t="str">
        <f>IF(COUNTIF($AL$2:AL619,AI620)&gt;0,"",IF(AI620="","",AI620))</f>
        <v/>
      </c>
      <c r="AM620" s="16"/>
      <c r="AR620" s="27">
        <f t="shared" si="125"/>
        <v>44084</v>
      </c>
      <c r="AS620" s="27" t="str">
        <f t="shared" si="122"/>
        <v>木</v>
      </c>
      <c r="AT620" s="26" t="str">
        <f t="shared" si="123"/>
        <v/>
      </c>
      <c r="AU620" s="26">
        <f t="shared" si="124"/>
        <v>0</v>
      </c>
      <c r="AV620" s="26">
        <f>COUNTIF($AU$2:AU620,0)</f>
        <v>368</v>
      </c>
    </row>
    <row r="621" spans="19:48" ht="18" customHeight="1" x14ac:dyDescent="0.7">
      <c r="S621" s="17">
        <f t="shared" si="126"/>
        <v>44074</v>
      </c>
      <c r="T621" s="25">
        <f t="shared" si="120"/>
        <v>44074</v>
      </c>
      <c r="U621" s="24" t="str">
        <f t="shared" si="121"/>
        <v>52</v>
      </c>
      <c r="V621" s="23">
        <f>IF(S621="","",IF(COUNTIF(祝日計算!$D$6:$H$12,祝日計算!U621)&gt;0,1,0))</f>
        <v>0</v>
      </c>
      <c r="AI621" s="17" t="str">
        <f t="shared" si="127"/>
        <v/>
      </c>
      <c r="AJ621" s="18"/>
      <c r="AL621" s="17" t="str">
        <f>IF(COUNTIF($AL$2:AL620,AI621)&gt;0,"",IF(AI621="","",AI621))</f>
        <v/>
      </c>
      <c r="AM621" s="16"/>
      <c r="AR621" s="27">
        <f t="shared" si="125"/>
        <v>44085</v>
      </c>
      <c r="AS621" s="27" t="str">
        <f t="shared" si="122"/>
        <v>金</v>
      </c>
      <c r="AT621" s="26" t="str">
        <f t="shared" si="123"/>
        <v/>
      </c>
      <c r="AU621" s="26">
        <f t="shared" si="124"/>
        <v>0</v>
      </c>
      <c r="AV621" s="26">
        <f>COUNTIF($AU$2:AU621,0)</f>
        <v>369</v>
      </c>
    </row>
    <row r="622" spans="19:48" ht="18" customHeight="1" x14ac:dyDescent="0.7">
      <c r="S622" s="17">
        <f>DATE(設定!$G$2,9,1)</f>
        <v>44075</v>
      </c>
      <c r="T622" s="25">
        <f t="shared" si="120"/>
        <v>44075</v>
      </c>
      <c r="U622" s="24" t="str">
        <f t="shared" si="121"/>
        <v>13</v>
      </c>
      <c r="V622" s="23">
        <f>IF(S622="","",IF(COUNTIF(祝日計算!$D$6:$H$12,祝日計算!U622)&gt;0,1,0))</f>
        <v>0</v>
      </c>
      <c r="AI622" s="17">
        <f t="shared" si="127"/>
        <v>43799</v>
      </c>
      <c r="AJ622" s="18"/>
      <c r="AL622" s="17">
        <f>IF(COUNTIF($AL$2:AL621,AI622)&gt;0,"",IF(AI622="","",AI622))</f>
        <v>43799</v>
      </c>
      <c r="AM622" s="16"/>
      <c r="AR622" s="27">
        <f t="shared" si="125"/>
        <v>44086</v>
      </c>
      <c r="AS622" s="27" t="str">
        <f t="shared" si="122"/>
        <v>土</v>
      </c>
      <c r="AT622" s="26" t="str">
        <f t="shared" si="123"/>
        <v/>
      </c>
      <c r="AU622" s="26">
        <f t="shared" si="124"/>
        <v>1</v>
      </c>
      <c r="AV622" s="26">
        <f>COUNTIF($AU$2:AU622,0)</f>
        <v>369</v>
      </c>
    </row>
    <row r="623" spans="19:48" ht="18" customHeight="1" x14ac:dyDescent="0.7">
      <c r="S623" s="17">
        <f t="shared" ref="S623:S652" si="128">IF(S622="","",IF(MONTH(S622)&lt;&gt;MONTH(S622+1),"",S622+1))</f>
        <v>44076</v>
      </c>
      <c r="T623" s="25">
        <f t="shared" si="120"/>
        <v>44076</v>
      </c>
      <c r="U623" s="24" t="str">
        <f t="shared" si="121"/>
        <v>14</v>
      </c>
      <c r="V623" s="23">
        <f>IF(S623="","",IF(COUNTIF(祝日計算!$D$6:$H$12,祝日計算!U623)&gt;0,1,0))</f>
        <v>0</v>
      </c>
      <c r="AI623" s="17" t="str">
        <f t="shared" si="127"/>
        <v/>
      </c>
      <c r="AJ623" s="18"/>
      <c r="AL623" s="17" t="str">
        <f>IF(COUNTIF($AL$2:AL622,AI623)&gt;0,"",IF(AI623="","",AI623))</f>
        <v/>
      </c>
      <c r="AM623" s="16"/>
      <c r="AR623" s="27">
        <f t="shared" si="125"/>
        <v>44087</v>
      </c>
      <c r="AS623" s="27" t="str">
        <f t="shared" si="122"/>
        <v>日</v>
      </c>
      <c r="AT623" s="26" t="str">
        <f t="shared" si="123"/>
        <v/>
      </c>
      <c r="AU623" s="26">
        <f t="shared" si="124"/>
        <v>1</v>
      </c>
      <c r="AV623" s="26">
        <f>COUNTIF($AU$2:AU623,0)</f>
        <v>369</v>
      </c>
    </row>
    <row r="624" spans="19:48" ht="18" customHeight="1" x14ac:dyDescent="0.7">
      <c r="S624" s="17">
        <f t="shared" si="128"/>
        <v>44077</v>
      </c>
      <c r="T624" s="25">
        <f t="shared" si="120"/>
        <v>44077</v>
      </c>
      <c r="U624" s="24" t="str">
        <f t="shared" si="121"/>
        <v>15</v>
      </c>
      <c r="V624" s="23">
        <f>IF(S624="","",IF(COUNTIF(祝日計算!$D$6:$H$12,祝日計算!U624)&gt;0,1,0))</f>
        <v>0</v>
      </c>
      <c r="AI624" s="17">
        <f t="shared" si="127"/>
        <v>43800</v>
      </c>
      <c r="AJ624" s="18"/>
      <c r="AL624" s="17">
        <f>IF(COUNTIF($AL$2:AL623,AI624)&gt;0,"",IF(AI624="","",AI624))</f>
        <v>43800</v>
      </c>
      <c r="AM624" s="16"/>
      <c r="AR624" s="27">
        <f t="shared" si="125"/>
        <v>44088</v>
      </c>
      <c r="AS624" s="27" t="str">
        <f t="shared" si="122"/>
        <v>月</v>
      </c>
      <c r="AT624" s="26" t="str">
        <f t="shared" si="123"/>
        <v/>
      </c>
      <c r="AU624" s="26">
        <f t="shared" si="124"/>
        <v>0</v>
      </c>
      <c r="AV624" s="26">
        <f>COUNTIF($AU$2:AU624,0)</f>
        <v>370</v>
      </c>
    </row>
    <row r="625" spans="19:48" ht="18" customHeight="1" x14ac:dyDescent="0.7">
      <c r="S625" s="17">
        <f t="shared" si="128"/>
        <v>44078</v>
      </c>
      <c r="T625" s="25">
        <f t="shared" si="120"/>
        <v>44078</v>
      </c>
      <c r="U625" s="24" t="str">
        <f t="shared" si="121"/>
        <v>16</v>
      </c>
      <c r="V625" s="23">
        <f>IF(S625="","",IF(COUNTIF(祝日計算!$D$6:$H$12,祝日計算!U625)&gt;0,1,0))</f>
        <v>0</v>
      </c>
      <c r="AI625" s="17" t="str">
        <f t="shared" si="127"/>
        <v/>
      </c>
      <c r="AJ625" s="18"/>
      <c r="AL625" s="17" t="str">
        <f>IF(COUNTIF($AL$2:AL624,AI625)&gt;0,"",IF(AI625="","",AI625))</f>
        <v/>
      </c>
      <c r="AM625" s="16"/>
      <c r="AR625" s="27">
        <f t="shared" si="125"/>
        <v>44089</v>
      </c>
      <c r="AS625" s="27" t="str">
        <f t="shared" si="122"/>
        <v>火</v>
      </c>
      <c r="AT625" s="26" t="str">
        <f t="shared" si="123"/>
        <v/>
      </c>
      <c r="AU625" s="26">
        <f t="shared" si="124"/>
        <v>0</v>
      </c>
      <c r="AV625" s="26">
        <f>COUNTIF($AU$2:AU625,0)</f>
        <v>371</v>
      </c>
    </row>
    <row r="626" spans="19:48" ht="18" customHeight="1" x14ac:dyDescent="0.7">
      <c r="S626" s="17">
        <f t="shared" si="128"/>
        <v>44079</v>
      </c>
      <c r="T626" s="25">
        <f t="shared" si="120"/>
        <v>44079</v>
      </c>
      <c r="U626" s="24" t="str">
        <f t="shared" si="121"/>
        <v>17</v>
      </c>
      <c r="V626" s="23">
        <f>IF(S626="","",IF(COUNTIF(祝日計算!$D$6:$H$12,祝日計算!U626)&gt;0,1,0))</f>
        <v>1</v>
      </c>
      <c r="AI626" s="17" t="str">
        <f t="shared" si="127"/>
        <v/>
      </c>
      <c r="AJ626" s="18"/>
      <c r="AL626" s="17" t="str">
        <f>IF(COUNTIF($AL$2:AL625,AI626)&gt;0,"",IF(AI626="","",AI626))</f>
        <v/>
      </c>
      <c r="AM626" s="16"/>
      <c r="AR626" s="27">
        <f t="shared" si="125"/>
        <v>44090</v>
      </c>
      <c r="AS626" s="27" t="str">
        <f t="shared" si="122"/>
        <v>水</v>
      </c>
      <c r="AT626" s="26" t="str">
        <f t="shared" si="123"/>
        <v/>
      </c>
      <c r="AU626" s="26">
        <f t="shared" si="124"/>
        <v>0</v>
      </c>
      <c r="AV626" s="26">
        <f>COUNTIF($AU$2:AU626,0)</f>
        <v>372</v>
      </c>
    </row>
    <row r="627" spans="19:48" ht="18" customHeight="1" x14ac:dyDescent="0.7">
      <c r="S627" s="17">
        <f t="shared" si="128"/>
        <v>44080</v>
      </c>
      <c r="T627" s="25">
        <f t="shared" si="120"/>
        <v>44080</v>
      </c>
      <c r="U627" s="24" t="str">
        <f t="shared" si="121"/>
        <v>11</v>
      </c>
      <c r="V627" s="23">
        <f>IF(S627="","",IF(COUNTIF(祝日計算!$D$6:$H$12,祝日計算!U627)&gt;0,1,0))</f>
        <v>1</v>
      </c>
      <c r="AI627" s="17" t="str">
        <f t="shared" si="127"/>
        <v/>
      </c>
      <c r="AJ627" s="18"/>
      <c r="AL627" s="17" t="str">
        <f>IF(COUNTIF($AL$2:AL626,AI627)&gt;0,"",IF(AI627="","",AI627))</f>
        <v/>
      </c>
      <c r="AM627" s="16"/>
      <c r="AR627" s="27">
        <f t="shared" si="125"/>
        <v>44091</v>
      </c>
      <c r="AS627" s="27" t="str">
        <f t="shared" si="122"/>
        <v>木</v>
      </c>
      <c r="AT627" s="26" t="str">
        <f t="shared" si="123"/>
        <v/>
      </c>
      <c r="AU627" s="26">
        <f t="shared" si="124"/>
        <v>0</v>
      </c>
      <c r="AV627" s="26">
        <f>COUNTIF($AU$2:AU627,0)</f>
        <v>373</v>
      </c>
    </row>
    <row r="628" spans="19:48" ht="18" customHeight="1" x14ac:dyDescent="0.7">
      <c r="S628" s="17">
        <f t="shared" si="128"/>
        <v>44081</v>
      </c>
      <c r="T628" s="25">
        <f t="shared" si="120"/>
        <v>44081</v>
      </c>
      <c r="U628" s="24" t="str">
        <f t="shared" si="121"/>
        <v>12</v>
      </c>
      <c r="V628" s="23">
        <f>IF(S628="","",IF(COUNTIF(祝日計算!$D$6:$H$12,祝日計算!U628)&gt;0,1,0))</f>
        <v>0</v>
      </c>
      <c r="AI628" s="17" t="str">
        <f t="shared" si="127"/>
        <v/>
      </c>
      <c r="AJ628" s="18"/>
      <c r="AL628" s="17" t="str">
        <f>IF(COUNTIF($AL$2:AL627,AI628)&gt;0,"",IF(AI628="","",AI628))</f>
        <v/>
      </c>
      <c r="AM628" s="16"/>
      <c r="AR628" s="27">
        <f t="shared" si="125"/>
        <v>44092</v>
      </c>
      <c r="AS628" s="27" t="str">
        <f t="shared" si="122"/>
        <v>金</v>
      </c>
      <c r="AT628" s="26" t="str">
        <f t="shared" si="123"/>
        <v/>
      </c>
      <c r="AU628" s="26">
        <f t="shared" si="124"/>
        <v>0</v>
      </c>
      <c r="AV628" s="26">
        <f>COUNTIF($AU$2:AU628,0)</f>
        <v>374</v>
      </c>
    </row>
    <row r="629" spans="19:48" ht="18" customHeight="1" x14ac:dyDescent="0.7">
      <c r="S629" s="17">
        <f t="shared" si="128"/>
        <v>44082</v>
      </c>
      <c r="T629" s="25">
        <f t="shared" si="120"/>
        <v>44082</v>
      </c>
      <c r="U629" s="24" t="str">
        <f t="shared" si="121"/>
        <v>23</v>
      </c>
      <c r="V629" s="23">
        <f>IF(S629="","",IF(COUNTIF(祝日計算!$D$6:$H$12,祝日計算!U629)&gt;0,1,0))</f>
        <v>1</v>
      </c>
      <c r="AI629" s="17" t="str">
        <f t="shared" si="127"/>
        <v/>
      </c>
      <c r="AJ629" s="18"/>
      <c r="AL629" s="17" t="str">
        <f>IF(COUNTIF($AL$2:AL628,AI629)&gt;0,"",IF(AI629="","",AI629))</f>
        <v/>
      </c>
      <c r="AM629" s="16"/>
      <c r="AR629" s="27">
        <f t="shared" si="125"/>
        <v>44093</v>
      </c>
      <c r="AS629" s="27" t="str">
        <f t="shared" si="122"/>
        <v>土</v>
      </c>
      <c r="AT629" s="26" t="str">
        <f t="shared" si="123"/>
        <v/>
      </c>
      <c r="AU629" s="26">
        <f t="shared" si="124"/>
        <v>1</v>
      </c>
      <c r="AV629" s="26">
        <f>COUNTIF($AU$2:AU629,0)</f>
        <v>374</v>
      </c>
    </row>
    <row r="630" spans="19:48" ht="18" customHeight="1" x14ac:dyDescent="0.7">
      <c r="S630" s="17">
        <f t="shared" si="128"/>
        <v>44083</v>
      </c>
      <c r="T630" s="25">
        <f t="shared" si="120"/>
        <v>44083</v>
      </c>
      <c r="U630" s="24" t="str">
        <f t="shared" si="121"/>
        <v>24</v>
      </c>
      <c r="V630" s="23">
        <f>IF(S630="","",IF(COUNTIF(祝日計算!$D$6:$H$12,祝日計算!U630)&gt;0,1,0))</f>
        <v>0</v>
      </c>
      <c r="AI630" s="17">
        <f t="shared" si="127"/>
        <v>43806</v>
      </c>
      <c r="AJ630" s="18"/>
      <c r="AL630" s="17">
        <f>IF(COUNTIF($AL$2:AL629,AI630)&gt;0,"",IF(AI630="","",AI630))</f>
        <v>43806</v>
      </c>
      <c r="AM630" s="16"/>
      <c r="AR630" s="27">
        <f t="shared" si="125"/>
        <v>44094</v>
      </c>
      <c r="AS630" s="27" t="str">
        <f t="shared" si="122"/>
        <v>日</v>
      </c>
      <c r="AT630" s="26" t="str">
        <f t="shared" si="123"/>
        <v/>
      </c>
      <c r="AU630" s="26">
        <f t="shared" si="124"/>
        <v>1</v>
      </c>
      <c r="AV630" s="26">
        <f>COUNTIF($AU$2:AU630,0)</f>
        <v>374</v>
      </c>
    </row>
    <row r="631" spans="19:48" ht="18" customHeight="1" x14ac:dyDescent="0.7">
      <c r="S631" s="17">
        <f t="shared" si="128"/>
        <v>44084</v>
      </c>
      <c r="T631" s="25">
        <f t="shared" si="120"/>
        <v>44084</v>
      </c>
      <c r="U631" s="24" t="str">
        <f t="shared" si="121"/>
        <v>25</v>
      </c>
      <c r="V631" s="23">
        <f>IF(S631="","",IF(COUNTIF(祝日計算!$D$6:$H$12,祝日計算!U631)&gt;0,1,0))</f>
        <v>0</v>
      </c>
      <c r="AI631" s="17">
        <f t="shared" si="127"/>
        <v>43807</v>
      </c>
      <c r="AJ631" s="18"/>
      <c r="AL631" s="17">
        <f>IF(COUNTIF($AL$2:AL630,AI631)&gt;0,"",IF(AI631="","",AI631))</f>
        <v>43807</v>
      </c>
      <c r="AM631" s="16"/>
      <c r="AR631" s="27">
        <f t="shared" si="125"/>
        <v>44095</v>
      </c>
      <c r="AS631" s="27" t="str">
        <f t="shared" si="122"/>
        <v>祝</v>
      </c>
      <c r="AT631" s="26" t="str">
        <f t="shared" si="123"/>
        <v>敬老の日</v>
      </c>
      <c r="AU631" s="26">
        <f t="shared" si="124"/>
        <v>1</v>
      </c>
      <c r="AV631" s="26">
        <f>COUNTIF($AU$2:AU631,0)</f>
        <v>374</v>
      </c>
    </row>
    <row r="632" spans="19:48" ht="18" customHeight="1" x14ac:dyDescent="0.7">
      <c r="S632" s="17">
        <f t="shared" si="128"/>
        <v>44085</v>
      </c>
      <c r="T632" s="25">
        <f t="shared" si="120"/>
        <v>44085</v>
      </c>
      <c r="U632" s="24" t="str">
        <f t="shared" si="121"/>
        <v>26</v>
      </c>
      <c r="V632" s="23">
        <f>IF(S632="","",IF(COUNTIF(祝日計算!$D$6:$H$12,祝日計算!U632)&gt;0,1,0))</f>
        <v>0</v>
      </c>
      <c r="AI632" s="17" t="str">
        <f t="shared" si="127"/>
        <v/>
      </c>
      <c r="AJ632" s="18"/>
      <c r="AL632" s="17" t="str">
        <f>IF(COUNTIF($AL$2:AL631,AI632)&gt;0,"",IF(AI632="","",AI632))</f>
        <v/>
      </c>
      <c r="AM632" s="16"/>
      <c r="AR632" s="27">
        <f t="shared" si="125"/>
        <v>44096</v>
      </c>
      <c r="AS632" s="27" t="str">
        <f t="shared" si="122"/>
        <v>祝</v>
      </c>
      <c r="AT632" s="26" t="str">
        <f t="shared" si="123"/>
        <v>秋分の日</v>
      </c>
      <c r="AU632" s="26">
        <f t="shared" si="124"/>
        <v>1</v>
      </c>
      <c r="AV632" s="26">
        <f>COUNTIF($AU$2:AU632,0)</f>
        <v>374</v>
      </c>
    </row>
    <row r="633" spans="19:48" ht="18" customHeight="1" x14ac:dyDescent="0.7">
      <c r="S633" s="17">
        <f t="shared" si="128"/>
        <v>44086</v>
      </c>
      <c r="T633" s="25">
        <f t="shared" si="120"/>
        <v>44086</v>
      </c>
      <c r="U633" s="24" t="str">
        <f t="shared" si="121"/>
        <v>27</v>
      </c>
      <c r="V633" s="23">
        <f>IF(S633="","",IF(COUNTIF(祝日計算!$D$6:$H$12,祝日計算!U633)&gt;0,1,0))</f>
        <v>1</v>
      </c>
      <c r="AI633" s="17">
        <f t="shared" si="127"/>
        <v>43809</v>
      </c>
      <c r="AJ633" s="18"/>
      <c r="AL633" s="17">
        <f>IF(COUNTIF($AL$2:AL632,AI633)&gt;0,"",IF(AI633="","",AI633))</f>
        <v>43809</v>
      </c>
      <c r="AM633" s="16"/>
      <c r="AR633" s="27">
        <f t="shared" si="125"/>
        <v>44097</v>
      </c>
      <c r="AS633" s="27" t="str">
        <f t="shared" si="122"/>
        <v>水</v>
      </c>
      <c r="AT633" s="26" t="str">
        <f t="shared" si="123"/>
        <v/>
      </c>
      <c r="AU633" s="26">
        <f t="shared" si="124"/>
        <v>0</v>
      </c>
      <c r="AV633" s="26">
        <f>COUNTIF($AU$2:AU633,0)</f>
        <v>375</v>
      </c>
    </row>
    <row r="634" spans="19:48" ht="18" customHeight="1" x14ac:dyDescent="0.7">
      <c r="S634" s="17">
        <f t="shared" si="128"/>
        <v>44087</v>
      </c>
      <c r="T634" s="25">
        <f t="shared" si="120"/>
        <v>44087</v>
      </c>
      <c r="U634" s="24" t="str">
        <f t="shared" si="121"/>
        <v>21</v>
      </c>
      <c r="V634" s="23">
        <f>IF(S634="","",IF(COUNTIF(祝日計算!$D$6:$H$12,祝日計算!U634)&gt;0,1,0))</f>
        <v>1</v>
      </c>
      <c r="AI634" s="17" t="str">
        <f t="shared" si="127"/>
        <v/>
      </c>
      <c r="AJ634" s="18"/>
      <c r="AL634" s="17" t="str">
        <f>IF(COUNTIF($AL$2:AL633,AI634)&gt;0,"",IF(AI634="","",AI634))</f>
        <v/>
      </c>
      <c r="AM634" s="16"/>
      <c r="AR634" s="27">
        <f t="shared" si="125"/>
        <v>44098</v>
      </c>
      <c r="AS634" s="27" t="str">
        <f t="shared" si="122"/>
        <v>木</v>
      </c>
      <c r="AT634" s="26" t="str">
        <f t="shared" si="123"/>
        <v/>
      </c>
      <c r="AU634" s="26">
        <f t="shared" si="124"/>
        <v>0</v>
      </c>
      <c r="AV634" s="26">
        <f>COUNTIF($AU$2:AU634,0)</f>
        <v>376</v>
      </c>
    </row>
    <row r="635" spans="19:48" ht="18" customHeight="1" x14ac:dyDescent="0.7">
      <c r="S635" s="17">
        <f t="shared" si="128"/>
        <v>44088</v>
      </c>
      <c r="T635" s="25">
        <f t="shared" si="120"/>
        <v>44088</v>
      </c>
      <c r="U635" s="24" t="str">
        <f t="shared" si="121"/>
        <v>22</v>
      </c>
      <c r="V635" s="23">
        <f>IF(S635="","",IF(COUNTIF(祝日計算!$D$6:$H$12,祝日計算!U635)&gt;0,1,0))</f>
        <v>0</v>
      </c>
      <c r="AI635" s="17" t="str">
        <f t="shared" si="127"/>
        <v/>
      </c>
      <c r="AJ635" s="18"/>
      <c r="AL635" s="17" t="str">
        <f>IF(COUNTIF($AL$2:AL634,AI635)&gt;0,"",IF(AI635="","",AI635))</f>
        <v/>
      </c>
      <c r="AM635" s="16"/>
      <c r="AR635" s="27">
        <f t="shared" si="125"/>
        <v>44099</v>
      </c>
      <c r="AS635" s="27" t="str">
        <f t="shared" si="122"/>
        <v>金</v>
      </c>
      <c r="AT635" s="26" t="str">
        <f t="shared" si="123"/>
        <v/>
      </c>
      <c r="AU635" s="26">
        <f t="shared" si="124"/>
        <v>0</v>
      </c>
      <c r="AV635" s="26">
        <f>COUNTIF($AU$2:AU635,0)</f>
        <v>377</v>
      </c>
    </row>
    <row r="636" spans="19:48" ht="18" customHeight="1" x14ac:dyDescent="0.7">
      <c r="S636" s="17">
        <f t="shared" si="128"/>
        <v>44089</v>
      </c>
      <c r="T636" s="25">
        <f t="shared" si="120"/>
        <v>44089</v>
      </c>
      <c r="U636" s="24" t="str">
        <f t="shared" si="121"/>
        <v>33</v>
      </c>
      <c r="V636" s="23">
        <f>IF(S636="","",IF(COUNTIF(祝日計算!$D$6:$H$12,祝日計算!U636)&gt;0,1,0))</f>
        <v>0</v>
      </c>
      <c r="AI636" s="17" t="str">
        <f t="shared" si="127"/>
        <v/>
      </c>
      <c r="AJ636" s="18"/>
      <c r="AL636" s="17" t="str">
        <f>IF(COUNTIF($AL$2:AL635,AI636)&gt;0,"",IF(AI636="","",AI636))</f>
        <v/>
      </c>
      <c r="AM636" s="16"/>
      <c r="AR636" s="27">
        <f t="shared" si="125"/>
        <v>44100</v>
      </c>
      <c r="AS636" s="27" t="str">
        <f t="shared" si="122"/>
        <v>土</v>
      </c>
      <c r="AT636" s="26" t="str">
        <f t="shared" si="123"/>
        <v/>
      </c>
      <c r="AU636" s="26">
        <f t="shared" si="124"/>
        <v>1</v>
      </c>
      <c r="AV636" s="26">
        <f>COUNTIF($AU$2:AU636,0)</f>
        <v>377</v>
      </c>
    </row>
    <row r="637" spans="19:48" ht="18" customHeight="1" x14ac:dyDescent="0.7">
      <c r="S637" s="17">
        <f t="shared" si="128"/>
        <v>44090</v>
      </c>
      <c r="T637" s="25">
        <f t="shared" si="120"/>
        <v>44090</v>
      </c>
      <c r="U637" s="24" t="str">
        <f t="shared" si="121"/>
        <v>34</v>
      </c>
      <c r="V637" s="23">
        <f>IF(S637="","",IF(COUNTIF(祝日計算!$D$6:$H$12,祝日計算!U637)&gt;0,1,0))</f>
        <v>0</v>
      </c>
      <c r="AI637" s="17">
        <f t="shared" si="127"/>
        <v>43813</v>
      </c>
      <c r="AJ637" s="18"/>
      <c r="AL637" s="17">
        <f>IF(COUNTIF($AL$2:AL636,AI637)&gt;0,"",IF(AI637="","",AI637))</f>
        <v>43813</v>
      </c>
      <c r="AM637" s="16"/>
      <c r="AR637" s="27">
        <f t="shared" si="125"/>
        <v>44101</v>
      </c>
      <c r="AS637" s="27" t="str">
        <f t="shared" si="122"/>
        <v>日</v>
      </c>
      <c r="AT637" s="26" t="str">
        <f t="shared" si="123"/>
        <v/>
      </c>
      <c r="AU637" s="26">
        <f t="shared" si="124"/>
        <v>1</v>
      </c>
      <c r="AV637" s="26">
        <f>COUNTIF($AU$2:AU637,0)</f>
        <v>377</v>
      </c>
    </row>
    <row r="638" spans="19:48" ht="18" customHeight="1" x14ac:dyDescent="0.7">
      <c r="S638" s="17">
        <f t="shared" si="128"/>
        <v>44091</v>
      </c>
      <c r="T638" s="25">
        <f t="shared" si="120"/>
        <v>44091</v>
      </c>
      <c r="U638" s="24" t="str">
        <f t="shared" si="121"/>
        <v>35</v>
      </c>
      <c r="V638" s="23">
        <f>IF(S638="","",IF(COUNTIF(祝日計算!$D$6:$H$12,祝日計算!U638)&gt;0,1,0))</f>
        <v>0</v>
      </c>
      <c r="AI638" s="17">
        <f t="shared" si="127"/>
        <v>43814</v>
      </c>
      <c r="AJ638" s="18"/>
      <c r="AL638" s="17">
        <f>IF(COUNTIF($AL$2:AL637,AI638)&gt;0,"",IF(AI638="","",AI638))</f>
        <v>43814</v>
      </c>
      <c r="AM638" s="16"/>
      <c r="AR638" s="27">
        <f t="shared" si="125"/>
        <v>44102</v>
      </c>
      <c r="AS638" s="27" t="str">
        <f t="shared" si="122"/>
        <v>月</v>
      </c>
      <c r="AT638" s="26" t="str">
        <f t="shared" si="123"/>
        <v/>
      </c>
      <c r="AU638" s="26">
        <f t="shared" si="124"/>
        <v>0</v>
      </c>
      <c r="AV638" s="26">
        <f>COUNTIF($AU$2:AU638,0)</f>
        <v>378</v>
      </c>
    </row>
    <row r="639" spans="19:48" ht="18" customHeight="1" x14ac:dyDescent="0.7">
      <c r="S639" s="17">
        <f t="shared" si="128"/>
        <v>44092</v>
      </c>
      <c r="T639" s="25">
        <f t="shared" si="120"/>
        <v>44092</v>
      </c>
      <c r="U639" s="24" t="str">
        <f t="shared" si="121"/>
        <v>36</v>
      </c>
      <c r="V639" s="23">
        <f>IF(S639="","",IF(COUNTIF(祝日計算!$D$6:$H$12,祝日計算!U639)&gt;0,1,0))</f>
        <v>0</v>
      </c>
      <c r="AI639" s="17" t="str">
        <f t="shared" si="127"/>
        <v/>
      </c>
      <c r="AJ639" s="18"/>
      <c r="AL639" s="17" t="str">
        <f>IF(COUNTIF($AL$2:AL638,AI639)&gt;0,"",IF(AI639="","",AI639))</f>
        <v/>
      </c>
      <c r="AM639" s="16"/>
      <c r="AR639" s="27">
        <f t="shared" si="125"/>
        <v>44103</v>
      </c>
      <c r="AS639" s="27" t="str">
        <f t="shared" si="122"/>
        <v>火</v>
      </c>
      <c r="AT639" s="26" t="str">
        <f t="shared" si="123"/>
        <v/>
      </c>
      <c r="AU639" s="26">
        <f t="shared" si="124"/>
        <v>0</v>
      </c>
      <c r="AV639" s="26">
        <f>COUNTIF($AU$2:AU639,0)</f>
        <v>379</v>
      </c>
    </row>
    <row r="640" spans="19:48" ht="18" customHeight="1" x14ac:dyDescent="0.7">
      <c r="S640" s="17">
        <f t="shared" si="128"/>
        <v>44093</v>
      </c>
      <c r="T640" s="25">
        <f t="shared" si="120"/>
        <v>44093</v>
      </c>
      <c r="U640" s="24" t="str">
        <f t="shared" si="121"/>
        <v>37</v>
      </c>
      <c r="V640" s="23">
        <f>IF(S640="","",IF(COUNTIF(祝日計算!$D$6:$H$12,祝日計算!U640)&gt;0,1,0))</f>
        <v>1</v>
      </c>
      <c r="AI640" s="17" t="str">
        <f t="shared" si="127"/>
        <v/>
      </c>
      <c r="AJ640" s="18"/>
      <c r="AL640" s="17" t="str">
        <f>IF(COUNTIF($AL$2:AL639,AI640)&gt;0,"",IF(AI640="","",AI640))</f>
        <v/>
      </c>
      <c r="AM640" s="16"/>
      <c r="AR640" s="27">
        <f t="shared" si="125"/>
        <v>44104</v>
      </c>
      <c r="AS640" s="27" t="str">
        <f t="shared" si="122"/>
        <v>水</v>
      </c>
      <c r="AT640" s="26" t="str">
        <f t="shared" si="123"/>
        <v/>
      </c>
      <c r="AU640" s="26">
        <f t="shared" si="124"/>
        <v>0</v>
      </c>
      <c r="AV640" s="26">
        <f>COUNTIF($AU$2:AU640,0)</f>
        <v>380</v>
      </c>
    </row>
    <row r="641" spans="19:48" ht="18" customHeight="1" x14ac:dyDescent="0.7">
      <c r="S641" s="17">
        <f t="shared" si="128"/>
        <v>44094</v>
      </c>
      <c r="T641" s="25">
        <f t="shared" si="120"/>
        <v>44094</v>
      </c>
      <c r="U641" s="24" t="str">
        <f t="shared" si="121"/>
        <v>31</v>
      </c>
      <c r="V641" s="23">
        <f>IF(S641="","",IF(COUNTIF(祝日計算!$D$6:$H$12,祝日計算!U641)&gt;0,1,0))</f>
        <v>1</v>
      </c>
      <c r="AI641" s="17" t="str">
        <f t="shared" si="127"/>
        <v/>
      </c>
      <c r="AJ641" s="18"/>
      <c r="AL641" s="17" t="str">
        <f>IF(COUNTIF($AL$2:AL640,AI641)&gt;0,"",IF(AI641="","",AI641))</f>
        <v/>
      </c>
      <c r="AM641" s="16"/>
      <c r="AR641" s="27">
        <f t="shared" si="125"/>
        <v>44105</v>
      </c>
      <c r="AS641" s="27" t="str">
        <f t="shared" si="122"/>
        <v>木</v>
      </c>
      <c r="AT641" s="26" t="str">
        <f t="shared" si="123"/>
        <v/>
      </c>
      <c r="AU641" s="26">
        <f t="shared" si="124"/>
        <v>0</v>
      </c>
      <c r="AV641" s="26">
        <f>COUNTIF($AU$2:AU641,0)</f>
        <v>381</v>
      </c>
    </row>
    <row r="642" spans="19:48" ht="18" customHeight="1" x14ac:dyDescent="0.7">
      <c r="S642" s="17">
        <f t="shared" si="128"/>
        <v>44095</v>
      </c>
      <c r="T642" s="25">
        <f t="shared" ref="T642:T705" si="129">S642</f>
        <v>44095</v>
      </c>
      <c r="U642" s="24" t="str">
        <f t="shared" ref="U642:U705" si="130">IFERROR(INT((DAY(S642)-0.1)/7)+1&amp;WEEKDAY(S642),"")</f>
        <v>32</v>
      </c>
      <c r="V642" s="23">
        <f>IF(S642="","",IF(COUNTIF(祝日計算!$D$6:$H$12,祝日計算!U642)&gt;0,1,0))</f>
        <v>0</v>
      </c>
      <c r="AI642" s="17" t="str">
        <f t="shared" si="127"/>
        <v/>
      </c>
      <c r="AJ642" s="18"/>
      <c r="AL642" s="17" t="str">
        <f>IF(COUNTIF($AL$2:AL641,AI642)&gt;0,"",IF(AI642="","",AI642))</f>
        <v/>
      </c>
      <c r="AM642" s="16"/>
      <c r="AR642" s="27">
        <f t="shared" si="125"/>
        <v>44106</v>
      </c>
      <c r="AS642" s="27" t="str">
        <f t="shared" ref="AS642:AS705" si="131">IF(AT642&lt;&gt;"","祝",TEXT(AR642,"aaa"))</f>
        <v>金</v>
      </c>
      <c r="AT642" s="26" t="str">
        <f t="shared" ref="AT642:AT705" si="132">IFERROR(VLOOKUP(AR642,$AL$2:$AM$1398,2,FALSE),"")&amp;""</f>
        <v/>
      </c>
      <c r="AU642" s="26">
        <f t="shared" ref="AU642:AU705" si="133">IF($B$21=1,IF(COUNTIF($AL$2:$AL$1398,AR642)&gt;0,1,0),IF((COUNTIF($AI$2:$AI$41,AR642)+COUNTIF($AI$283:$AI$1398,AR642))&gt;0,1,0))</f>
        <v>0</v>
      </c>
      <c r="AV642" s="26">
        <f>COUNTIF($AU$2:AU642,0)</f>
        <v>382</v>
      </c>
    </row>
    <row r="643" spans="19:48" ht="18" customHeight="1" x14ac:dyDescent="0.7">
      <c r="S643" s="17">
        <f t="shared" si="128"/>
        <v>44096</v>
      </c>
      <c r="T643" s="25">
        <f t="shared" si="129"/>
        <v>44096</v>
      </c>
      <c r="U643" s="24" t="str">
        <f t="shared" si="130"/>
        <v>43</v>
      </c>
      <c r="V643" s="23">
        <f>IF(S643="","",IF(COUNTIF(祝日計算!$D$6:$H$12,祝日計算!U643)&gt;0,1,0))</f>
        <v>1</v>
      </c>
      <c r="AI643" s="17" t="str">
        <f t="shared" si="127"/>
        <v/>
      </c>
      <c r="AJ643" s="18"/>
      <c r="AL643" s="17" t="str">
        <f>IF(COUNTIF($AL$2:AL642,AI643)&gt;0,"",IF(AI643="","",AI643))</f>
        <v/>
      </c>
      <c r="AM643" s="16"/>
      <c r="AR643" s="27">
        <f t="shared" ref="AR643:AR706" si="134">AR642+1</f>
        <v>44107</v>
      </c>
      <c r="AS643" s="27" t="str">
        <f t="shared" si="131"/>
        <v>土</v>
      </c>
      <c r="AT643" s="26" t="str">
        <f t="shared" si="132"/>
        <v/>
      </c>
      <c r="AU643" s="26">
        <f t="shared" si="133"/>
        <v>1</v>
      </c>
      <c r="AV643" s="26">
        <f>COUNTIF($AU$2:AU643,0)</f>
        <v>382</v>
      </c>
    </row>
    <row r="644" spans="19:48" ht="18" customHeight="1" x14ac:dyDescent="0.7">
      <c r="S644" s="17">
        <f t="shared" si="128"/>
        <v>44097</v>
      </c>
      <c r="T644" s="25">
        <f t="shared" si="129"/>
        <v>44097</v>
      </c>
      <c r="U644" s="24" t="str">
        <f t="shared" si="130"/>
        <v>44</v>
      </c>
      <c r="V644" s="23">
        <f>IF(S644="","",IF(COUNTIF(祝日計算!$D$6:$H$12,祝日計算!U644)&gt;0,1,0))</f>
        <v>0</v>
      </c>
      <c r="AI644" s="17">
        <f t="shared" si="127"/>
        <v>43820</v>
      </c>
      <c r="AJ644" s="18"/>
      <c r="AL644" s="17">
        <f>IF(COUNTIF($AL$2:AL643,AI644)&gt;0,"",IF(AI644="","",AI644))</f>
        <v>43820</v>
      </c>
      <c r="AM644" s="16"/>
      <c r="AR644" s="27">
        <f t="shared" si="134"/>
        <v>44108</v>
      </c>
      <c r="AS644" s="27" t="str">
        <f t="shared" si="131"/>
        <v>日</v>
      </c>
      <c r="AT644" s="26" t="str">
        <f t="shared" si="132"/>
        <v/>
      </c>
      <c r="AU644" s="26">
        <f t="shared" si="133"/>
        <v>1</v>
      </c>
      <c r="AV644" s="26">
        <f>COUNTIF($AU$2:AU644,0)</f>
        <v>382</v>
      </c>
    </row>
    <row r="645" spans="19:48" ht="18" customHeight="1" x14ac:dyDescent="0.7">
      <c r="S645" s="17">
        <f t="shared" si="128"/>
        <v>44098</v>
      </c>
      <c r="T645" s="25">
        <f t="shared" si="129"/>
        <v>44098</v>
      </c>
      <c r="U645" s="24" t="str">
        <f t="shared" si="130"/>
        <v>45</v>
      </c>
      <c r="V645" s="23">
        <f>IF(S645="","",IF(COUNTIF(祝日計算!$D$6:$H$12,祝日計算!U645)&gt;0,1,0))</f>
        <v>0</v>
      </c>
      <c r="AI645" s="17">
        <f t="shared" si="127"/>
        <v>43821</v>
      </c>
      <c r="AJ645" s="18"/>
      <c r="AL645" s="17">
        <f>IF(COUNTIF($AL$2:AL644,AI645)&gt;0,"",IF(AI645="","",AI645))</f>
        <v>43821</v>
      </c>
      <c r="AM645" s="16"/>
      <c r="AR645" s="27">
        <f t="shared" si="134"/>
        <v>44109</v>
      </c>
      <c r="AS645" s="27" t="str">
        <f t="shared" si="131"/>
        <v>月</v>
      </c>
      <c r="AT645" s="26" t="str">
        <f t="shared" si="132"/>
        <v/>
      </c>
      <c r="AU645" s="26">
        <f t="shared" si="133"/>
        <v>0</v>
      </c>
      <c r="AV645" s="26">
        <f>COUNTIF($AU$2:AU645,0)</f>
        <v>383</v>
      </c>
    </row>
    <row r="646" spans="19:48" ht="18" customHeight="1" x14ac:dyDescent="0.7">
      <c r="S646" s="17">
        <f t="shared" si="128"/>
        <v>44099</v>
      </c>
      <c r="T646" s="25">
        <f t="shared" si="129"/>
        <v>44099</v>
      </c>
      <c r="U646" s="24" t="str">
        <f t="shared" si="130"/>
        <v>46</v>
      </c>
      <c r="V646" s="23">
        <f>IF(S646="","",IF(COUNTIF(祝日計算!$D$6:$H$12,祝日計算!U646)&gt;0,1,0))</f>
        <v>0</v>
      </c>
      <c r="AI646" s="17" t="str">
        <f t="shared" si="127"/>
        <v/>
      </c>
      <c r="AJ646" s="18"/>
      <c r="AL646" s="17" t="str">
        <f>IF(COUNTIF($AL$2:AL645,AI646)&gt;0,"",IF(AI646="","",AI646))</f>
        <v/>
      </c>
      <c r="AM646" s="16"/>
      <c r="AR646" s="27">
        <f t="shared" si="134"/>
        <v>44110</v>
      </c>
      <c r="AS646" s="27" t="str">
        <f t="shared" si="131"/>
        <v>火</v>
      </c>
      <c r="AT646" s="26" t="str">
        <f t="shared" si="132"/>
        <v/>
      </c>
      <c r="AU646" s="26">
        <f t="shared" si="133"/>
        <v>0</v>
      </c>
      <c r="AV646" s="26">
        <f>COUNTIF($AU$2:AU646,0)</f>
        <v>384</v>
      </c>
    </row>
    <row r="647" spans="19:48" ht="18" customHeight="1" x14ac:dyDescent="0.7">
      <c r="S647" s="17">
        <f t="shared" si="128"/>
        <v>44100</v>
      </c>
      <c r="T647" s="25">
        <f t="shared" si="129"/>
        <v>44100</v>
      </c>
      <c r="U647" s="24" t="str">
        <f t="shared" si="130"/>
        <v>47</v>
      </c>
      <c r="V647" s="23">
        <f>IF(S647="","",IF(COUNTIF(祝日計算!$D$6:$H$12,祝日計算!U647)&gt;0,1,0))</f>
        <v>1</v>
      </c>
      <c r="AI647" s="17">
        <f t="shared" si="127"/>
        <v>43823</v>
      </c>
      <c r="AJ647" s="18"/>
      <c r="AL647" s="17">
        <f>IF(COUNTIF($AL$2:AL646,AI647)&gt;0,"",IF(AI647="","",AI647))</f>
        <v>43823</v>
      </c>
      <c r="AM647" s="16"/>
      <c r="AR647" s="27">
        <f t="shared" si="134"/>
        <v>44111</v>
      </c>
      <c r="AS647" s="27" t="str">
        <f t="shared" si="131"/>
        <v>水</v>
      </c>
      <c r="AT647" s="26" t="str">
        <f t="shared" si="132"/>
        <v/>
      </c>
      <c r="AU647" s="26">
        <f t="shared" si="133"/>
        <v>0</v>
      </c>
      <c r="AV647" s="26">
        <f>COUNTIF($AU$2:AU647,0)</f>
        <v>385</v>
      </c>
    </row>
    <row r="648" spans="19:48" ht="18" customHeight="1" x14ac:dyDescent="0.7">
      <c r="S648" s="17">
        <f t="shared" si="128"/>
        <v>44101</v>
      </c>
      <c r="T648" s="25">
        <f t="shared" si="129"/>
        <v>44101</v>
      </c>
      <c r="U648" s="24" t="str">
        <f t="shared" si="130"/>
        <v>41</v>
      </c>
      <c r="V648" s="23">
        <f>IF(S648="","",IF(COUNTIF(祝日計算!$D$6:$H$12,祝日計算!U648)&gt;0,1,0))</f>
        <v>1</v>
      </c>
      <c r="AI648" s="17" t="str">
        <f t="shared" si="127"/>
        <v/>
      </c>
      <c r="AJ648" s="18"/>
      <c r="AL648" s="17" t="str">
        <f>IF(COUNTIF($AL$2:AL647,AI648)&gt;0,"",IF(AI648="","",AI648))</f>
        <v/>
      </c>
      <c r="AM648" s="16"/>
      <c r="AR648" s="27">
        <f t="shared" si="134"/>
        <v>44112</v>
      </c>
      <c r="AS648" s="27" t="str">
        <f t="shared" si="131"/>
        <v>木</v>
      </c>
      <c r="AT648" s="26" t="str">
        <f t="shared" si="132"/>
        <v/>
      </c>
      <c r="AU648" s="26">
        <f t="shared" si="133"/>
        <v>0</v>
      </c>
      <c r="AV648" s="26">
        <f>COUNTIF($AU$2:AU648,0)</f>
        <v>386</v>
      </c>
    </row>
    <row r="649" spans="19:48" ht="18" customHeight="1" x14ac:dyDescent="0.7">
      <c r="S649" s="17">
        <f t="shared" si="128"/>
        <v>44102</v>
      </c>
      <c r="T649" s="25">
        <f t="shared" si="129"/>
        <v>44102</v>
      </c>
      <c r="U649" s="24" t="str">
        <f t="shared" si="130"/>
        <v>42</v>
      </c>
      <c r="V649" s="23">
        <f>IF(S649="","",IF(COUNTIF(祝日計算!$D$6:$H$12,祝日計算!U649)&gt;0,1,0))</f>
        <v>0</v>
      </c>
      <c r="AI649" s="17" t="str">
        <f t="shared" si="127"/>
        <v/>
      </c>
      <c r="AJ649" s="18"/>
      <c r="AL649" s="17" t="str">
        <f>IF(COUNTIF($AL$2:AL648,AI649)&gt;0,"",IF(AI649="","",AI649))</f>
        <v/>
      </c>
      <c r="AM649" s="16"/>
      <c r="AR649" s="27">
        <f t="shared" si="134"/>
        <v>44113</v>
      </c>
      <c r="AS649" s="27" t="str">
        <f t="shared" si="131"/>
        <v>金</v>
      </c>
      <c r="AT649" s="26" t="str">
        <f t="shared" si="132"/>
        <v/>
      </c>
      <c r="AU649" s="26">
        <f t="shared" si="133"/>
        <v>0</v>
      </c>
      <c r="AV649" s="26">
        <f>COUNTIF($AU$2:AU649,0)</f>
        <v>387</v>
      </c>
    </row>
    <row r="650" spans="19:48" ht="18" customHeight="1" x14ac:dyDescent="0.7">
      <c r="S650" s="17">
        <f t="shared" si="128"/>
        <v>44103</v>
      </c>
      <c r="T650" s="25">
        <f t="shared" si="129"/>
        <v>44103</v>
      </c>
      <c r="U650" s="24" t="str">
        <f t="shared" si="130"/>
        <v>53</v>
      </c>
      <c r="V650" s="23">
        <f>IF(S650="","",IF(COUNTIF(祝日計算!$D$6:$H$12,祝日計算!U650)&gt;0,1,0))</f>
        <v>0</v>
      </c>
      <c r="AI650" s="17" t="str">
        <f t="shared" si="127"/>
        <v/>
      </c>
      <c r="AJ650" s="18"/>
      <c r="AL650" s="17" t="str">
        <f>IF(COUNTIF($AL$2:AL649,AI650)&gt;0,"",IF(AI650="","",AI650))</f>
        <v/>
      </c>
      <c r="AM650" s="16"/>
      <c r="AR650" s="27">
        <f t="shared" si="134"/>
        <v>44114</v>
      </c>
      <c r="AS650" s="27" t="str">
        <f t="shared" si="131"/>
        <v>土</v>
      </c>
      <c r="AT650" s="26" t="str">
        <f t="shared" si="132"/>
        <v/>
      </c>
      <c r="AU650" s="26">
        <f t="shared" si="133"/>
        <v>1</v>
      </c>
      <c r="AV650" s="26">
        <f>COUNTIF($AU$2:AU650,0)</f>
        <v>387</v>
      </c>
    </row>
    <row r="651" spans="19:48" ht="18" customHeight="1" x14ac:dyDescent="0.7">
      <c r="S651" s="17">
        <f t="shared" si="128"/>
        <v>44104</v>
      </c>
      <c r="T651" s="25">
        <f t="shared" si="129"/>
        <v>44104</v>
      </c>
      <c r="U651" s="24" t="str">
        <f t="shared" si="130"/>
        <v>54</v>
      </c>
      <c r="V651" s="23">
        <f>IF(S651="","",IF(COUNTIF(祝日計算!$D$6:$H$12,祝日計算!U651)&gt;0,1,0))</f>
        <v>0</v>
      </c>
      <c r="AI651" s="17">
        <f t="shared" si="127"/>
        <v>43827</v>
      </c>
      <c r="AJ651" s="18"/>
      <c r="AL651" s="17">
        <f>IF(COUNTIF($AL$2:AL650,AI651)&gt;0,"",IF(AI651="","",AI651))</f>
        <v>43827</v>
      </c>
      <c r="AM651" s="16"/>
      <c r="AR651" s="27">
        <f t="shared" si="134"/>
        <v>44115</v>
      </c>
      <c r="AS651" s="27" t="str">
        <f t="shared" si="131"/>
        <v>日</v>
      </c>
      <c r="AT651" s="26" t="str">
        <f t="shared" si="132"/>
        <v/>
      </c>
      <c r="AU651" s="26">
        <f t="shared" si="133"/>
        <v>1</v>
      </c>
      <c r="AV651" s="26">
        <f>COUNTIF($AU$2:AU651,0)</f>
        <v>387</v>
      </c>
    </row>
    <row r="652" spans="19:48" ht="18" customHeight="1" x14ac:dyDescent="0.7">
      <c r="S652" s="17" t="str">
        <f t="shared" si="128"/>
        <v/>
      </c>
      <c r="T652" s="25" t="str">
        <f t="shared" si="129"/>
        <v/>
      </c>
      <c r="U652" s="24" t="str">
        <f t="shared" si="130"/>
        <v/>
      </c>
      <c r="V652" s="23" t="str">
        <f>IF(S652="","",IF(COUNTIF(祝日計算!$D$6:$H$12,祝日計算!U652)&gt;0,1,0))</f>
        <v/>
      </c>
      <c r="AI652" s="17">
        <f t="shared" si="127"/>
        <v>43828</v>
      </c>
      <c r="AJ652" s="18"/>
      <c r="AL652" s="17" t="str">
        <f>IF(COUNTIF($AL$2:AL651,AI652)&gt;0,"",IF(AI652="","",AI652))</f>
        <v/>
      </c>
      <c r="AM652" s="16"/>
      <c r="AR652" s="27">
        <f t="shared" si="134"/>
        <v>44116</v>
      </c>
      <c r="AS652" s="27" t="str">
        <f t="shared" si="131"/>
        <v>月</v>
      </c>
      <c r="AT652" s="26" t="str">
        <f t="shared" si="132"/>
        <v/>
      </c>
      <c r="AU652" s="26">
        <f t="shared" si="133"/>
        <v>0</v>
      </c>
      <c r="AV652" s="26">
        <f>COUNTIF($AU$2:AU652,0)</f>
        <v>388</v>
      </c>
    </row>
    <row r="653" spans="19:48" ht="18" customHeight="1" x14ac:dyDescent="0.7">
      <c r="S653" s="17">
        <f>DATE(設定!$G$2,10,1)</f>
        <v>44105</v>
      </c>
      <c r="T653" s="25">
        <f t="shared" si="129"/>
        <v>44105</v>
      </c>
      <c r="U653" s="24" t="str">
        <f t="shared" si="130"/>
        <v>15</v>
      </c>
      <c r="V653" s="23">
        <f>IF(S653="","",IF(COUNTIF(祝日計算!$D$6:$H$12,祝日計算!U653)&gt;0,1,0))</f>
        <v>0</v>
      </c>
      <c r="AI653" s="17" t="str">
        <f t="shared" si="127"/>
        <v/>
      </c>
      <c r="AJ653" s="18"/>
      <c r="AL653" s="17" t="str">
        <f>IF(COUNTIF($AL$2:AL652,AI653)&gt;0,"",IF(AI653="","",AI653))</f>
        <v/>
      </c>
      <c r="AM653" s="16"/>
      <c r="AR653" s="27">
        <f t="shared" si="134"/>
        <v>44117</v>
      </c>
      <c r="AS653" s="27" t="str">
        <f t="shared" si="131"/>
        <v>火</v>
      </c>
      <c r="AT653" s="26" t="str">
        <f t="shared" si="132"/>
        <v/>
      </c>
      <c r="AU653" s="26">
        <f t="shared" si="133"/>
        <v>1</v>
      </c>
      <c r="AV653" s="26">
        <f>COUNTIF($AU$2:AU653,0)</f>
        <v>388</v>
      </c>
    </row>
    <row r="654" spans="19:48" ht="18" customHeight="1" x14ac:dyDescent="0.7">
      <c r="S654" s="17">
        <f t="shared" ref="S654:S683" si="135">IF(S653="","",IF(MONTH(S653)&lt;&gt;MONTH(S653+1),"",S653+1))</f>
        <v>44106</v>
      </c>
      <c r="T654" s="25">
        <f t="shared" si="129"/>
        <v>44106</v>
      </c>
      <c r="U654" s="24" t="str">
        <f t="shared" si="130"/>
        <v>16</v>
      </c>
      <c r="V654" s="23">
        <f>IF(S654="","",IF(COUNTIF(祝日計算!$D$6:$H$12,祝日計算!U654)&gt;0,1,0))</f>
        <v>0</v>
      </c>
      <c r="AI654" s="17" t="str">
        <f t="shared" si="127"/>
        <v/>
      </c>
      <c r="AJ654" s="18"/>
      <c r="AL654" s="17" t="str">
        <f>IF(COUNTIF($AL$2:AL653,AI654)&gt;0,"",IF(AI654="","",AI654))</f>
        <v/>
      </c>
      <c r="AM654" s="16"/>
      <c r="AR654" s="27">
        <f t="shared" si="134"/>
        <v>44118</v>
      </c>
      <c r="AS654" s="27" t="str">
        <f t="shared" si="131"/>
        <v>水</v>
      </c>
      <c r="AT654" s="26" t="str">
        <f t="shared" si="132"/>
        <v/>
      </c>
      <c r="AU654" s="26">
        <f t="shared" si="133"/>
        <v>0</v>
      </c>
      <c r="AV654" s="26">
        <f>COUNTIF($AU$2:AU654,0)</f>
        <v>389</v>
      </c>
    </row>
    <row r="655" spans="19:48" ht="18" customHeight="1" x14ac:dyDescent="0.7">
      <c r="S655" s="17">
        <f t="shared" si="135"/>
        <v>44107</v>
      </c>
      <c r="T655" s="25">
        <f t="shared" si="129"/>
        <v>44107</v>
      </c>
      <c r="U655" s="24" t="str">
        <f t="shared" si="130"/>
        <v>17</v>
      </c>
      <c r="V655" s="23">
        <f>IF(S655="","",IF(COUNTIF(祝日計算!$D$6:$H$12,祝日計算!U655)&gt;0,1,0))</f>
        <v>1</v>
      </c>
      <c r="AI655" s="17" t="str">
        <f t="shared" si="127"/>
        <v/>
      </c>
      <c r="AJ655" s="18"/>
      <c r="AL655" s="17" t="str">
        <f>IF(COUNTIF($AL$2:AL654,AI655)&gt;0,"",IF(AI655="","",AI655))</f>
        <v/>
      </c>
      <c r="AM655" s="16"/>
      <c r="AR655" s="27">
        <f t="shared" si="134"/>
        <v>44119</v>
      </c>
      <c r="AS655" s="27" t="str">
        <f t="shared" si="131"/>
        <v>木</v>
      </c>
      <c r="AT655" s="26" t="str">
        <f t="shared" si="132"/>
        <v/>
      </c>
      <c r="AU655" s="26">
        <f t="shared" si="133"/>
        <v>0</v>
      </c>
      <c r="AV655" s="26">
        <f>COUNTIF($AU$2:AU655,0)</f>
        <v>390</v>
      </c>
    </row>
    <row r="656" spans="19:48" ht="18" customHeight="1" x14ac:dyDescent="0.7">
      <c r="S656" s="17">
        <f t="shared" si="135"/>
        <v>44108</v>
      </c>
      <c r="T656" s="25">
        <f t="shared" si="129"/>
        <v>44108</v>
      </c>
      <c r="U656" s="24" t="str">
        <f t="shared" si="130"/>
        <v>11</v>
      </c>
      <c r="V656" s="23">
        <f>IF(S656="","",IF(COUNTIF(祝日計算!$D$6:$H$12,祝日計算!U656)&gt;0,1,0))</f>
        <v>1</v>
      </c>
      <c r="AI656" s="17" t="str">
        <f t="shared" si="127"/>
        <v/>
      </c>
      <c r="AJ656" s="18"/>
      <c r="AL656" s="17" t="str">
        <f>IF(COUNTIF($AL$2:AL655,AI656)&gt;0,"",IF(AI656="","",AI656))</f>
        <v/>
      </c>
      <c r="AM656" s="16"/>
      <c r="AR656" s="27">
        <f t="shared" si="134"/>
        <v>44120</v>
      </c>
      <c r="AS656" s="27" t="str">
        <f t="shared" si="131"/>
        <v>金</v>
      </c>
      <c r="AT656" s="26" t="str">
        <f t="shared" si="132"/>
        <v/>
      </c>
      <c r="AU656" s="26">
        <f t="shared" si="133"/>
        <v>0</v>
      </c>
      <c r="AV656" s="26">
        <f>COUNTIF($AU$2:AU656,0)</f>
        <v>391</v>
      </c>
    </row>
    <row r="657" spans="19:48" ht="18" customHeight="1" x14ac:dyDescent="0.7">
      <c r="S657" s="17">
        <f t="shared" si="135"/>
        <v>44109</v>
      </c>
      <c r="T657" s="25">
        <f t="shared" si="129"/>
        <v>44109</v>
      </c>
      <c r="U657" s="24" t="str">
        <f t="shared" si="130"/>
        <v>12</v>
      </c>
      <c r="V657" s="23">
        <f>IF(S657="","",IF(COUNTIF(祝日計算!$D$6:$H$12,祝日計算!U657)&gt;0,1,0))</f>
        <v>0</v>
      </c>
      <c r="AI657" s="17" t="str">
        <f t="shared" si="127"/>
        <v/>
      </c>
      <c r="AJ657" s="18"/>
      <c r="AL657" s="17" t="str">
        <f>IF(COUNTIF($AL$2:AL656,AI657)&gt;0,"",IF(AI657="","",AI657))</f>
        <v/>
      </c>
      <c r="AM657" s="16"/>
      <c r="AR657" s="27">
        <f t="shared" si="134"/>
        <v>44121</v>
      </c>
      <c r="AS657" s="27" t="str">
        <f t="shared" si="131"/>
        <v>土</v>
      </c>
      <c r="AT657" s="26" t="str">
        <f t="shared" si="132"/>
        <v/>
      </c>
      <c r="AU657" s="26">
        <f t="shared" si="133"/>
        <v>1</v>
      </c>
      <c r="AV657" s="26">
        <f>COUNTIF($AU$2:AU657,0)</f>
        <v>391</v>
      </c>
    </row>
    <row r="658" spans="19:48" ht="18" customHeight="1" x14ac:dyDescent="0.7">
      <c r="S658" s="17">
        <f t="shared" si="135"/>
        <v>44110</v>
      </c>
      <c r="T658" s="25">
        <f t="shared" si="129"/>
        <v>44110</v>
      </c>
      <c r="U658" s="24" t="str">
        <f t="shared" si="130"/>
        <v>13</v>
      </c>
      <c r="V658" s="23">
        <f>IF(S658="","",IF(COUNTIF(祝日計算!$D$6:$H$12,祝日計算!U658)&gt;0,1,0))</f>
        <v>0</v>
      </c>
      <c r="AI658" s="17">
        <f t="shared" si="127"/>
        <v>43834</v>
      </c>
      <c r="AJ658" s="18"/>
      <c r="AL658" s="17">
        <f>IF(COUNTIF($AL$2:AL657,AI658)&gt;0,"",IF(AI658="","",AI658))</f>
        <v>43834</v>
      </c>
      <c r="AM658" s="16"/>
      <c r="AR658" s="27">
        <f t="shared" si="134"/>
        <v>44122</v>
      </c>
      <c r="AS658" s="27" t="str">
        <f t="shared" si="131"/>
        <v>日</v>
      </c>
      <c r="AT658" s="26" t="str">
        <f t="shared" si="132"/>
        <v/>
      </c>
      <c r="AU658" s="26">
        <f t="shared" si="133"/>
        <v>1</v>
      </c>
      <c r="AV658" s="26">
        <f>COUNTIF($AU$2:AU658,0)</f>
        <v>391</v>
      </c>
    </row>
    <row r="659" spans="19:48" ht="18" customHeight="1" x14ac:dyDescent="0.7">
      <c r="S659" s="17">
        <f t="shared" si="135"/>
        <v>44111</v>
      </c>
      <c r="T659" s="25">
        <f t="shared" si="129"/>
        <v>44111</v>
      </c>
      <c r="U659" s="24" t="str">
        <f t="shared" si="130"/>
        <v>14</v>
      </c>
      <c r="V659" s="23">
        <f>IF(S659="","",IF(COUNTIF(祝日計算!$D$6:$H$12,祝日計算!U659)&gt;0,1,0))</f>
        <v>0</v>
      </c>
      <c r="AI659" s="17">
        <f t="shared" si="127"/>
        <v>43835</v>
      </c>
      <c r="AJ659" s="18"/>
      <c r="AL659" s="17">
        <f>IF(COUNTIF($AL$2:AL658,AI659)&gt;0,"",IF(AI659="","",AI659))</f>
        <v>43835</v>
      </c>
      <c r="AM659" s="16"/>
      <c r="AR659" s="27">
        <f t="shared" si="134"/>
        <v>44123</v>
      </c>
      <c r="AS659" s="27" t="str">
        <f t="shared" si="131"/>
        <v>月</v>
      </c>
      <c r="AT659" s="26" t="str">
        <f t="shared" si="132"/>
        <v/>
      </c>
      <c r="AU659" s="26">
        <f t="shared" si="133"/>
        <v>0</v>
      </c>
      <c r="AV659" s="26">
        <f>COUNTIF($AU$2:AU659,0)</f>
        <v>392</v>
      </c>
    </row>
    <row r="660" spans="19:48" ht="18" customHeight="1" x14ac:dyDescent="0.7">
      <c r="S660" s="17">
        <f t="shared" si="135"/>
        <v>44112</v>
      </c>
      <c r="T660" s="25">
        <f t="shared" si="129"/>
        <v>44112</v>
      </c>
      <c r="U660" s="24" t="str">
        <f t="shared" si="130"/>
        <v>25</v>
      </c>
      <c r="V660" s="23">
        <f>IF(S660="","",IF(COUNTIF(祝日計算!$D$6:$H$12,祝日計算!U660)&gt;0,1,0))</f>
        <v>0</v>
      </c>
      <c r="AI660" s="17" t="str">
        <f t="shared" si="127"/>
        <v/>
      </c>
      <c r="AJ660" s="18"/>
      <c r="AL660" s="17" t="str">
        <f>IF(COUNTIF($AL$2:AL659,AI660)&gt;0,"",IF(AI660="","",AI660))</f>
        <v/>
      </c>
      <c r="AM660" s="16"/>
      <c r="AR660" s="27">
        <f t="shared" si="134"/>
        <v>44124</v>
      </c>
      <c r="AS660" s="27" t="str">
        <f t="shared" si="131"/>
        <v>火</v>
      </c>
      <c r="AT660" s="26" t="str">
        <f t="shared" si="132"/>
        <v/>
      </c>
      <c r="AU660" s="26">
        <f t="shared" si="133"/>
        <v>0</v>
      </c>
      <c r="AV660" s="26">
        <f>COUNTIF($AU$2:AU660,0)</f>
        <v>393</v>
      </c>
    </row>
    <row r="661" spans="19:48" ht="18" customHeight="1" x14ac:dyDescent="0.7">
      <c r="S661" s="17">
        <f t="shared" si="135"/>
        <v>44113</v>
      </c>
      <c r="T661" s="25">
        <f t="shared" si="129"/>
        <v>44113</v>
      </c>
      <c r="U661" s="24" t="str">
        <f t="shared" si="130"/>
        <v>26</v>
      </c>
      <c r="V661" s="23">
        <f>IF(S661="","",IF(COUNTIF(祝日計算!$D$6:$H$12,祝日計算!U661)&gt;0,1,0))</f>
        <v>0</v>
      </c>
      <c r="AI661" s="17" t="str">
        <f t="shared" si="127"/>
        <v/>
      </c>
      <c r="AJ661" s="18"/>
      <c r="AL661" s="17" t="str">
        <f>IF(COUNTIF($AL$2:AL660,AI661)&gt;0,"",IF(AI661="","",AI661))</f>
        <v/>
      </c>
      <c r="AM661" s="16"/>
      <c r="AR661" s="27">
        <f t="shared" si="134"/>
        <v>44125</v>
      </c>
      <c r="AS661" s="27" t="str">
        <f t="shared" si="131"/>
        <v>水</v>
      </c>
      <c r="AT661" s="26" t="str">
        <f t="shared" si="132"/>
        <v/>
      </c>
      <c r="AU661" s="26">
        <f t="shared" si="133"/>
        <v>0</v>
      </c>
      <c r="AV661" s="26">
        <f>COUNTIF($AU$2:AU661,0)</f>
        <v>394</v>
      </c>
    </row>
    <row r="662" spans="19:48" ht="18" customHeight="1" x14ac:dyDescent="0.7">
      <c r="S662" s="17">
        <f t="shared" si="135"/>
        <v>44114</v>
      </c>
      <c r="T662" s="25">
        <f t="shared" si="129"/>
        <v>44114</v>
      </c>
      <c r="U662" s="24" t="str">
        <f t="shared" si="130"/>
        <v>27</v>
      </c>
      <c r="V662" s="23">
        <f>IF(S662="","",IF(COUNTIF(祝日計算!$D$6:$H$12,祝日計算!U662)&gt;0,1,0))</f>
        <v>1</v>
      </c>
      <c r="AI662" s="17" t="str">
        <f t="shared" si="127"/>
        <v/>
      </c>
      <c r="AJ662" s="18"/>
      <c r="AL662" s="17" t="str">
        <f>IF(COUNTIF($AL$2:AL661,AI662)&gt;0,"",IF(AI662="","",AI662))</f>
        <v/>
      </c>
      <c r="AM662" s="16"/>
      <c r="AR662" s="27">
        <f t="shared" si="134"/>
        <v>44126</v>
      </c>
      <c r="AS662" s="27" t="str">
        <f t="shared" si="131"/>
        <v>木</v>
      </c>
      <c r="AT662" s="26" t="str">
        <f t="shared" si="132"/>
        <v/>
      </c>
      <c r="AU662" s="26">
        <f t="shared" si="133"/>
        <v>0</v>
      </c>
      <c r="AV662" s="26">
        <f>COUNTIF($AU$2:AU662,0)</f>
        <v>395</v>
      </c>
    </row>
    <row r="663" spans="19:48" ht="18" customHeight="1" x14ac:dyDescent="0.7">
      <c r="S663" s="17">
        <f t="shared" si="135"/>
        <v>44115</v>
      </c>
      <c r="T663" s="25">
        <f t="shared" si="129"/>
        <v>44115</v>
      </c>
      <c r="U663" s="24" t="str">
        <f t="shared" si="130"/>
        <v>21</v>
      </c>
      <c r="V663" s="23">
        <f>IF(S663="","",IF(COUNTIF(祝日計算!$D$6:$H$12,祝日計算!U663)&gt;0,1,0))</f>
        <v>1</v>
      </c>
      <c r="AI663" s="17" t="str">
        <f t="shared" si="127"/>
        <v/>
      </c>
      <c r="AJ663" s="18"/>
      <c r="AL663" s="17" t="str">
        <f>IF(COUNTIF($AL$2:AL662,AI663)&gt;0,"",IF(AI663="","",AI663))</f>
        <v/>
      </c>
      <c r="AM663" s="16"/>
      <c r="AR663" s="27">
        <f t="shared" si="134"/>
        <v>44127</v>
      </c>
      <c r="AS663" s="27" t="str">
        <f t="shared" si="131"/>
        <v>金</v>
      </c>
      <c r="AT663" s="26" t="str">
        <f t="shared" si="132"/>
        <v/>
      </c>
      <c r="AU663" s="26">
        <f t="shared" si="133"/>
        <v>0</v>
      </c>
      <c r="AV663" s="26">
        <f>COUNTIF($AU$2:AU663,0)</f>
        <v>396</v>
      </c>
    </row>
    <row r="664" spans="19:48" ht="18" customHeight="1" x14ac:dyDescent="0.7">
      <c r="S664" s="17">
        <f t="shared" si="135"/>
        <v>44116</v>
      </c>
      <c r="T664" s="25">
        <f t="shared" si="129"/>
        <v>44116</v>
      </c>
      <c r="U664" s="24" t="str">
        <f t="shared" si="130"/>
        <v>22</v>
      </c>
      <c r="V664" s="23">
        <f>IF(S664="","",IF(COUNTIF(祝日計算!$D$6:$H$12,祝日計算!U664)&gt;0,1,0))</f>
        <v>0</v>
      </c>
      <c r="AI664" s="17" t="str">
        <f t="shared" si="127"/>
        <v/>
      </c>
      <c r="AJ664" s="18"/>
      <c r="AL664" s="17" t="str">
        <f>IF(COUNTIF($AL$2:AL663,AI664)&gt;0,"",IF(AI664="","",AI664))</f>
        <v/>
      </c>
      <c r="AM664" s="16"/>
      <c r="AR664" s="27">
        <f t="shared" si="134"/>
        <v>44128</v>
      </c>
      <c r="AS664" s="27" t="str">
        <f t="shared" si="131"/>
        <v>土</v>
      </c>
      <c r="AT664" s="26" t="str">
        <f t="shared" si="132"/>
        <v/>
      </c>
      <c r="AU664" s="26">
        <f t="shared" si="133"/>
        <v>1</v>
      </c>
      <c r="AV664" s="26">
        <f>COUNTIF($AU$2:AU664,0)</f>
        <v>396</v>
      </c>
    </row>
    <row r="665" spans="19:48" ht="18" customHeight="1" x14ac:dyDescent="0.7">
      <c r="S665" s="17">
        <f t="shared" si="135"/>
        <v>44117</v>
      </c>
      <c r="T665" s="25">
        <f t="shared" si="129"/>
        <v>44117</v>
      </c>
      <c r="U665" s="24" t="str">
        <f t="shared" si="130"/>
        <v>23</v>
      </c>
      <c r="V665" s="23">
        <f>IF(S665="","",IF(COUNTIF(祝日計算!$D$6:$H$12,祝日計算!U665)&gt;0,1,0))</f>
        <v>1</v>
      </c>
      <c r="AI665" s="17">
        <f t="shared" si="127"/>
        <v>43841</v>
      </c>
      <c r="AJ665" s="18"/>
      <c r="AL665" s="17">
        <f>IF(COUNTIF($AL$2:AL664,AI665)&gt;0,"",IF(AI665="","",AI665))</f>
        <v>43841</v>
      </c>
      <c r="AM665" s="16"/>
      <c r="AR665" s="27">
        <f t="shared" si="134"/>
        <v>44129</v>
      </c>
      <c r="AS665" s="27" t="str">
        <f t="shared" si="131"/>
        <v>日</v>
      </c>
      <c r="AT665" s="26" t="str">
        <f t="shared" si="132"/>
        <v/>
      </c>
      <c r="AU665" s="26">
        <f t="shared" si="133"/>
        <v>1</v>
      </c>
      <c r="AV665" s="26">
        <f>COUNTIF($AU$2:AU665,0)</f>
        <v>396</v>
      </c>
    </row>
    <row r="666" spans="19:48" ht="18" customHeight="1" x14ac:dyDescent="0.7">
      <c r="S666" s="17">
        <f t="shared" si="135"/>
        <v>44118</v>
      </c>
      <c r="T666" s="25">
        <f t="shared" si="129"/>
        <v>44118</v>
      </c>
      <c r="U666" s="24" t="str">
        <f t="shared" si="130"/>
        <v>24</v>
      </c>
      <c r="V666" s="23">
        <f>IF(S666="","",IF(COUNTIF(祝日計算!$D$6:$H$12,祝日計算!U666)&gt;0,1,0))</f>
        <v>0</v>
      </c>
      <c r="AI666" s="17">
        <f t="shared" si="127"/>
        <v>43842</v>
      </c>
      <c r="AJ666" s="18"/>
      <c r="AL666" s="17">
        <f>IF(COUNTIF($AL$2:AL665,AI666)&gt;0,"",IF(AI666="","",AI666))</f>
        <v>43842</v>
      </c>
      <c r="AM666" s="16"/>
      <c r="AR666" s="27">
        <f t="shared" si="134"/>
        <v>44130</v>
      </c>
      <c r="AS666" s="27" t="str">
        <f t="shared" si="131"/>
        <v>月</v>
      </c>
      <c r="AT666" s="26" t="str">
        <f t="shared" si="132"/>
        <v/>
      </c>
      <c r="AU666" s="26">
        <f t="shared" si="133"/>
        <v>0</v>
      </c>
      <c r="AV666" s="26">
        <f>COUNTIF($AU$2:AU666,0)</f>
        <v>397</v>
      </c>
    </row>
    <row r="667" spans="19:48" ht="18" customHeight="1" x14ac:dyDescent="0.7">
      <c r="S667" s="17">
        <f t="shared" si="135"/>
        <v>44119</v>
      </c>
      <c r="T667" s="25">
        <f t="shared" si="129"/>
        <v>44119</v>
      </c>
      <c r="U667" s="24" t="str">
        <f t="shared" si="130"/>
        <v>35</v>
      </c>
      <c r="V667" s="23">
        <f>IF(S667="","",IF(COUNTIF(祝日計算!$D$6:$H$12,祝日計算!U667)&gt;0,1,0))</f>
        <v>0</v>
      </c>
      <c r="AI667" s="17" t="str">
        <f t="shared" ref="AI667:AI730" si="136">IF(V386=0,"",S386)</f>
        <v/>
      </c>
      <c r="AJ667" s="18"/>
      <c r="AL667" s="17" t="str">
        <f>IF(COUNTIF($AL$2:AL666,AI667)&gt;0,"",IF(AI667="","",AI667))</f>
        <v/>
      </c>
      <c r="AM667" s="16"/>
      <c r="AR667" s="27">
        <f t="shared" si="134"/>
        <v>44131</v>
      </c>
      <c r="AS667" s="27" t="str">
        <f t="shared" si="131"/>
        <v>火</v>
      </c>
      <c r="AT667" s="26" t="str">
        <f t="shared" si="132"/>
        <v/>
      </c>
      <c r="AU667" s="26">
        <f t="shared" si="133"/>
        <v>1</v>
      </c>
      <c r="AV667" s="26">
        <f>COUNTIF($AU$2:AU667,0)</f>
        <v>397</v>
      </c>
    </row>
    <row r="668" spans="19:48" ht="18" customHeight="1" x14ac:dyDescent="0.7">
      <c r="S668" s="17">
        <f t="shared" si="135"/>
        <v>44120</v>
      </c>
      <c r="T668" s="25">
        <f t="shared" si="129"/>
        <v>44120</v>
      </c>
      <c r="U668" s="24" t="str">
        <f t="shared" si="130"/>
        <v>36</v>
      </c>
      <c r="V668" s="23">
        <f>IF(S668="","",IF(COUNTIF(祝日計算!$D$6:$H$12,祝日計算!U668)&gt;0,1,0))</f>
        <v>0</v>
      </c>
      <c r="AI668" s="17">
        <f t="shared" si="136"/>
        <v>43844</v>
      </c>
      <c r="AJ668" s="18"/>
      <c r="AL668" s="17">
        <f>IF(COUNTIF($AL$2:AL667,AI668)&gt;0,"",IF(AI668="","",AI668))</f>
        <v>43844</v>
      </c>
      <c r="AM668" s="16"/>
      <c r="AR668" s="27">
        <f t="shared" si="134"/>
        <v>44132</v>
      </c>
      <c r="AS668" s="27" t="str">
        <f t="shared" si="131"/>
        <v>水</v>
      </c>
      <c r="AT668" s="26" t="str">
        <f t="shared" si="132"/>
        <v/>
      </c>
      <c r="AU668" s="26">
        <f t="shared" si="133"/>
        <v>0</v>
      </c>
      <c r="AV668" s="26">
        <f>COUNTIF($AU$2:AU668,0)</f>
        <v>398</v>
      </c>
    </row>
    <row r="669" spans="19:48" ht="18" customHeight="1" x14ac:dyDescent="0.7">
      <c r="S669" s="17">
        <f t="shared" si="135"/>
        <v>44121</v>
      </c>
      <c r="T669" s="25">
        <f t="shared" si="129"/>
        <v>44121</v>
      </c>
      <c r="U669" s="24" t="str">
        <f t="shared" si="130"/>
        <v>37</v>
      </c>
      <c r="V669" s="23">
        <f>IF(S669="","",IF(COUNTIF(祝日計算!$D$6:$H$12,祝日計算!U669)&gt;0,1,0))</f>
        <v>1</v>
      </c>
      <c r="AI669" s="17" t="str">
        <f t="shared" si="136"/>
        <v/>
      </c>
      <c r="AJ669" s="18"/>
      <c r="AL669" s="17" t="str">
        <f>IF(COUNTIF($AL$2:AL668,AI669)&gt;0,"",IF(AI669="","",AI669))</f>
        <v/>
      </c>
      <c r="AM669" s="16"/>
      <c r="AR669" s="27">
        <f t="shared" si="134"/>
        <v>44133</v>
      </c>
      <c r="AS669" s="27" t="str">
        <f t="shared" si="131"/>
        <v>木</v>
      </c>
      <c r="AT669" s="26" t="str">
        <f t="shared" si="132"/>
        <v/>
      </c>
      <c r="AU669" s="26">
        <f t="shared" si="133"/>
        <v>0</v>
      </c>
      <c r="AV669" s="26">
        <f>COUNTIF($AU$2:AU669,0)</f>
        <v>399</v>
      </c>
    </row>
    <row r="670" spans="19:48" ht="18" customHeight="1" x14ac:dyDescent="0.7">
      <c r="S670" s="17">
        <f t="shared" si="135"/>
        <v>44122</v>
      </c>
      <c r="T670" s="25">
        <f t="shared" si="129"/>
        <v>44122</v>
      </c>
      <c r="U670" s="24" t="str">
        <f t="shared" si="130"/>
        <v>31</v>
      </c>
      <c r="V670" s="23">
        <f>IF(S670="","",IF(COUNTIF(祝日計算!$D$6:$H$12,祝日計算!U670)&gt;0,1,0))</f>
        <v>1</v>
      </c>
      <c r="AI670" s="17" t="str">
        <f t="shared" si="136"/>
        <v/>
      </c>
      <c r="AJ670" s="18"/>
      <c r="AL670" s="17" t="str">
        <f>IF(COUNTIF($AL$2:AL669,AI670)&gt;0,"",IF(AI670="","",AI670))</f>
        <v/>
      </c>
      <c r="AM670" s="16"/>
      <c r="AR670" s="27">
        <f t="shared" si="134"/>
        <v>44134</v>
      </c>
      <c r="AS670" s="27" t="str">
        <f t="shared" si="131"/>
        <v>金</v>
      </c>
      <c r="AT670" s="26" t="str">
        <f t="shared" si="132"/>
        <v/>
      </c>
      <c r="AU670" s="26">
        <f t="shared" si="133"/>
        <v>0</v>
      </c>
      <c r="AV670" s="26">
        <f>COUNTIF($AU$2:AU670,0)</f>
        <v>400</v>
      </c>
    </row>
    <row r="671" spans="19:48" ht="18" customHeight="1" x14ac:dyDescent="0.7">
      <c r="S671" s="17">
        <f t="shared" si="135"/>
        <v>44123</v>
      </c>
      <c r="T671" s="25">
        <f t="shared" si="129"/>
        <v>44123</v>
      </c>
      <c r="U671" s="24" t="str">
        <f t="shared" si="130"/>
        <v>32</v>
      </c>
      <c r="V671" s="23">
        <f>IF(S671="","",IF(COUNTIF(祝日計算!$D$6:$H$12,祝日計算!U671)&gt;0,1,0))</f>
        <v>0</v>
      </c>
      <c r="AI671" s="17" t="str">
        <f t="shared" si="136"/>
        <v/>
      </c>
      <c r="AJ671" s="18"/>
      <c r="AL671" s="17" t="str">
        <f>IF(COUNTIF($AL$2:AL670,AI671)&gt;0,"",IF(AI671="","",AI671))</f>
        <v/>
      </c>
      <c r="AM671" s="16"/>
      <c r="AR671" s="27">
        <f t="shared" si="134"/>
        <v>44135</v>
      </c>
      <c r="AS671" s="27" t="str">
        <f t="shared" si="131"/>
        <v>土</v>
      </c>
      <c r="AT671" s="26" t="str">
        <f t="shared" si="132"/>
        <v/>
      </c>
      <c r="AU671" s="26">
        <f t="shared" si="133"/>
        <v>1</v>
      </c>
      <c r="AV671" s="26">
        <f>COUNTIF($AU$2:AU671,0)</f>
        <v>400</v>
      </c>
    </row>
    <row r="672" spans="19:48" ht="18" customHeight="1" x14ac:dyDescent="0.7">
      <c r="S672" s="17">
        <f t="shared" si="135"/>
        <v>44124</v>
      </c>
      <c r="T672" s="25">
        <f t="shared" si="129"/>
        <v>44124</v>
      </c>
      <c r="U672" s="24" t="str">
        <f t="shared" si="130"/>
        <v>33</v>
      </c>
      <c r="V672" s="23">
        <f>IF(S672="","",IF(COUNTIF(祝日計算!$D$6:$H$12,祝日計算!U672)&gt;0,1,0))</f>
        <v>0</v>
      </c>
      <c r="AI672" s="17">
        <f t="shared" si="136"/>
        <v>43848</v>
      </c>
      <c r="AJ672" s="18"/>
      <c r="AL672" s="17">
        <f>IF(COUNTIF($AL$2:AL671,AI672)&gt;0,"",IF(AI672="","",AI672))</f>
        <v>43848</v>
      </c>
      <c r="AM672" s="16"/>
      <c r="AR672" s="27">
        <f t="shared" si="134"/>
        <v>44136</v>
      </c>
      <c r="AS672" s="27" t="str">
        <f t="shared" si="131"/>
        <v>日</v>
      </c>
      <c r="AT672" s="26" t="str">
        <f t="shared" si="132"/>
        <v/>
      </c>
      <c r="AU672" s="26">
        <f t="shared" si="133"/>
        <v>1</v>
      </c>
      <c r="AV672" s="26">
        <f>COUNTIF($AU$2:AU672,0)</f>
        <v>400</v>
      </c>
    </row>
    <row r="673" spans="19:48" ht="18" customHeight="1" x14ac:dyDescent="0.7">
      <c r="S673" s="17">
        <f t="shared" si="135"/>
        <v>44125</v>
      </c>
      <c r="T673" s="25">
        <f t="shared" si="129"/>
        <v>44125</v>
      </c>
      <c r="U673" s="24" t="str">
        <f t="shared" si="130"/>
        <v>34</v>
      </c>
      <c r="V673" s="23">
        <f>IF(S673="","",IF(COUNTIF(祝日計算!$D$6:$H$12,祝日計算!U673)&gt;0,1,0))</f>
        <v>0</v>
      </c>
      <c r="AI673" s="17">
        <f t="shared" si="136"/>
        <v>43849</v>
      </c>
      <c r="AJ673" s="18"/>
      <c r="AL673" s="17">
        <f>IF(COUNTIF($AL$2:AL672,AI673)&gt;0,"",IF(AI673="","",AI673))</f>
        <v>43849</v>
      </c>
      <c r="AM673" s="16"/>
      <c r="AR673" s="27">
        <f t="shared" si="134"/>
        <v>44137</v>
      </c>
      <c r="AS673" s="27" t="str">
        <f t="shared" si="131"/>
        <v>月</v>
      </c>
      <c r="AT673" s="26" t="str">
        <f t="shared" si="132"/>
        <v/>
      </c>
      <c r="AU673" s="26">
        <f t="shared" si="133"/>
        <v>0</v>
      </c>
      <c r="AV673" s="26">
        <f>COUNTIF($AU$2:AU673,0)</f>
        <v>401</v>
      </c>
    </row>
    <row r="674" spans="19:48" ht="18" customHeight="1" x14ac:dyDescent="0.7">
      <c r="S674" s="17">
        <f t="shared" si="135"/>
        <v>44126</v>
      </c>
      <c r="T674" s="25">
        <f t="shared" si="129"/>
        <v>44126</v>
      </c>
      <c r="U674" s="24" t="str">
        <f t="shared" si="130"/>
        <v>45</v>
      </c>
      <c r="V674" s="23">
        <f>IF(S674="","",IF(COUNTIF(祝日計算!$D$6:$H$12,祝日計算!U674)&gt;0,1,0))</f>
        <v>0</v>
      </c>
      <c r="AI674" s="17" t="str">
        <f t="shared" si="136"/>
        <v/>
      </c>
      <c r="AJ674" s="18"/>
      <c r="AL674" s="17" t="str">
        <f>IF(COUNTIF($AL$2:AL673,AI674)&gt;0,"",IF(AI674="","",AI674))</f>
        <v/>
      </c>
      <c r="AM674" s="16"/>
      <c r="AR674" s="27">
        <f t="shared" si="134"/>
        <v>44138</v>
      </c>
      <c r="AS674" s="27" t="str">
        <f t="shared" si="131"/>
        <v>祝</v>
      </c>
      <c r="AT674" s="26" t="str">
        <f t="shared" si="132"/>
        <v>文化の日</v>
      </c>
      <c r="AU674" s="26">
        <f t="shared" si="133"/>
        <v>1</v>
      </c>
      <c r="AV674" s="26">
        <f>COUNTIF($AU$2:AU674,0)</f>
        <v>401</v>
      </c>
    </row>
    <row r="675" spans="19:48" ht="18" customHeight="1" x14ac:dyDescent="0.7">
      <c r="S675" s="17">
        <f t="shared" si="135"/>
        <v>44127</v>
      </c>
      <c r="T675" s="25">
        <f t="shared" si="129"/>
        <v>44127</v>
      </c>
      <c r="U675" s="24" t="str">
        <f t="shared" si="130"/>
        <v>46</v>
      </c>
      <c r="V675" s="23">
        <f>IF(S675="","",IF(COUNTIF(祝日計算!$D$6:$H$12,祝日計算!U675)&gt;0,1,0))</f>
        <v>0</v>
      </c>
      <c r="AI675" s="17" t="str">
        <f t="shared" si="136"/>
        <v/>
      </c>
      <c r="AJ675" s="18"/>
      <c r="AL675" s="17" t="str">
        <f>IF(COUNTIF($AL$2:AL674,AI675)&gt;0,"",IF(AI675="","",AI675))</f>
        <v/>
      </c>
      <c r="AM675" s="16"/>
      <c r="AR675" s="27">
        <f t="shared" si="134"/>
        <v>44139</v>
      </c>
      <c r="AS675" s="27" t="str">
        <f t="shared" si="131"/>
        <v>水</v>
      </c>
      <c r="AT675" s="26" t="str">
        <f t="shared" si="132"/>
        <v/>
      </c>
      <c r="AU675" s="26">
        <f t="shared" si="133"/>
        <v>0</v>
      </c>
      <c r="AV675" s="26">
        <f>COUNTIF($AU$2:AU675,0)</f>
        <v>402</v>
      </c>
    </row>
    <row r="676" spans="19:48" ht="18" customHeight="1" x14ac:dyDescent="0.7">
      <c r="S676" s="17">
        <f t="shared" si="135"/>
        <v>44128</v>
      </c>
      <c r="T676" s="25">
        <f t="shared" si="129"/>
        <v>44128</v>
      </c>
      <c r="U676" s="24" t="str">
        <f t="shared" si="130"/>
        <v>47</v>
      </c>
      <c r="V676" s="23">
        <f>IF(S676="","",IF(COUNTIF(祝日計算!$D$6:$H$12,祝日計算!U676)&gt;0,1,0))</f>
        <v>1</v>
      </c>
      <c r="AI676" s="17" t="str">
        <f t="shared" si="136"/>
        <v/>
      </c>
      <c r="AJ676" s="18"/>
      <c r="AL676" s="17" t="str">
        <f>IF(COUNTIF($AL$2:AL675,AI676)&gt;0,"",IF(AI676="","",AI676))</f>
        <v/>
      </c>
      <c r="AM676" s="16"/>
      <c r="AR676" s="27">
        <f t="shared" si="134"/>
        <v>44140</v>
      </c>
      <c r="AS676" s="27" t="str">
        <f t="shared" si="131"/>
        <v>木</v>
      </c>
      <c r="AT676" s="26" t="str">
        <f t="shared" si="132"/>
        <v/>
      </c>
      <c r="AU676" s="26">
        <f t="shared" si="133"/>
        <v>0</v>
      </c>
      <c r="AV676" s="26">
        <f>COUNTIF($AU$2:AU676,0)</f>
        <v>403</v>
      </c>
    </row>
    <row r="677" spans="19:48" ht="18" customHeight="1" x14ac:dyDescent="0.7">
      <c r="S677" s="17">
        <f t="shared" si="135"/>
        <v>44129</v>
      </c>
      <c r="T677" s="25">
        <f t="shared" si="129"/>
        <v>44129</v>
      </c>
      <c r="U677" s="24" t="str">
        <f t="shared" si="130"/>
        <v>41</v>
      </c>
      <c r="V677" s="23">
        <f>IF(S677="","",IF(COUNTIF(祝日計算!$D$6:$H$12,祝日計算!U677)&gt;0,1,0))</f>
        <v>1</v>
      </c>
      <c r="AI677" s="17" t="str">
        <f t="shared" si="136"/>
        <v/>
      </c>
      <c r="AJ677" s="18"/>
      <c r="AL677" s="17" t="str">
        <f>IF(COUNTIF($AL$2:AL676,AI677)&gt;0,"",IF(AI677="","",AI677))</f>
        <v/>
      </c>
      <c r="AM677" s="16"/>
      <c r="AR677" s="27">
        <f t="shared" si="134"/>
        <v>44141</v>
      </c>
      <c r="AS677" s="27" t="str">
        <f t="shared" si="131"/>
        <v>金</v>
      </c>
      <c r="AT677" s="26" t="str">
        <f t="shared" si="132"/>
        <v/>
      </c>
      <c r="AU677" s="26">
        <f t="shared" si="133"/>
        <v>0</v>
      </c>
      <c r="AV677" s="26">
        <f>COUNTIF($AU$2:AU677,0)</f>
        <v>404</v>
      </c>
    </row>
    <row r="678" spans="19:48" ht="18" customHeight="1" x14ac:dyDescent="0.7">
      <c r="S678" s="17">
        <f t="shared" si="135"/>
        <v>44130</v>
      </c>
      <c r="T678" s="25">
        <f t="shared" si="129"/>
        <v>44130</v>
      </c>
      <c r="U678" s="24" t="str">
        <f t="shared" si="130"/>
        <v>42</v>
      </c>
      <c r="V678" s="23">
        <f>IF(S678="","",IF(COUNTIF(祝日計算!$D$6:$H$12,祝日計算!U678)&gt;0,1,0))</f>
        <v>0</v>
      </c>
      <c r="AI678" s="17" t="str">
        <f t="shared" si="136"/>
        <v/>
      </c>
      <c r="AJ678" s="18"/>
      <c r="AL678" s="17" t="str">
        <f>IF(COUNTIF($AL$2:AL677,AI678)&gt;0,"",IF(AI678="","",AI678))</f>
        <v/>
      </c>
      <c r="AM678" s="16"/>
      <c r="AR678" s="27">
        <f t="shared" si="134"/>
        <v>44142</v>
      </c>
      <c r="AS678" s="27" t="str">
        <f t="shared" si="131"/>
        <v>土</v>
      </c>
      <c r="AT678" s="26" t="str">
        <f t="shared" si="132"/>
        <v/>
      </c>
      <c r="AU678" s="26">
        <f t="shared" si="133"/>
        <v>1</v>
      </c>
      <c r="AV678" s="26">
        <f>COUNTIF($AU$2:AU678,0)</f>
        <v>404</v>
      </c>
    </row>
    <row r="679" spans="19:48" ht="18" customHeight="1" x14ac:dyDescent="0.7">
      <c r="S679" s="17">
        <f t="shared" si="135"/>
        <v>44131</v>
      </c>
      <c r="T679" s="25">
        <f t="shared" si="129"/>
        <v>44131</v>
      </c>
      <c r="U679" s="24" t="str">
        <f t="shared" si="130"/>
        <v>43</v>
      </c>
      <c r="V679" s="23">
        <f>IF(S679="","",IF(COUNTIF(祝日計算!$D$6:$H$12,祝日計算!U679)&gt;0,1,0))</f>
        <v>1</v>
      </c>
      <c r="AI679" s="17">
        <f t="shared" si="136"/>
        <v>43855</v>
      </c>
      <c r="AJ679" s="18"/>
      <c r="AL679" s="17">
        <f>IF(COUNTIF($AL$2:AL678,AI679)&gt;0,"",IF(AI679="","",AI679))</f>
        <v>43855</v>
      </c>
      <c r="AM679" s="16"/>
      <c r="AR679" s="27">
        <f t="shared" si="134"/>
        <v>44143</v>
      </c>
      <c r="AS679" s="27" t="str">
        <f t="shared" si="131"/>
        <v>日</v>
      </c>
      <c r="AT679" s="26" t="str">
        <f t="shared" si="132"/>
        <v/>
      </c>
      <c r="AU679" s="26">
        <f t="shared" si="133"/>
        <v>1</v>
      </c>
      <c r="AV679" s="26">
        <f>COUNTIF($AU$2:AU679,0)</f>
        <v>404</v>
      </c>
    </row>
    <row r="680" spans="19:48" ht="18" customHeight="1" x14ac:dyDescent="0.7">
      <c r="S680" s="17">
        <f t="shared" si="135"/>
        <v>44132</v>
      </c>
      <c r="T680" s="25">
        <f t="shared" si="129"/>
        <v>44132</v>
      </c>
      <c r="U680" s="24" t="str">
        <f t="shared" si="130"/>
        <v>44</v>
      </c>
      <c r="V680" s="23">
        <f>IF(S680="","",IF(COUNTIF(祝日計算!$D$6:$H$12,祝日計算!U680)&gt;0,1,0))</f>
        <v>0</v>
      </c>
      <c r="AI680" s="17">
        <f t="shared" si="136"/>
        <v>43856</v>
      </c>
      <c r="AJ680" s="18"/>
      <c r="AL680" s="17">
        <f>IF(COUNTIF($AL$2:AL679,AI680)&gt;0,"",IF(AI680="","",AI680))</f>
        <v>43856</v>
      </c>
      <c r="AM680" s="16"/>
      <c r="AR680" s="27">
        <f t="shared" si="134"/>
        <v>44144</v>
      </c>
      <c r="AS680" s="27" t="str">
        <f t="shared" si="131"/>
        <v>月</v>
      </c>
      <c r="AT680" s="26" t="str">
        <f t="shared" si="132"/>
        <v/>
      </c>
      <c r="AU680" s="26">
        <f t="shared" si="133"/>
        <v>0</v>
      </c>
      <c r="AV680" s="26">
        <f>COUNTIF($AU$2:AU680,0)</f>
        <v>405</v>
      </c>
    </row>
    <row r="681" spans="19:48" ht="18" customHeight="1" x14ac:dyDescent="0.7">
      <c r="S681" s="17">
        <f t="shared" si="135"/>
        <v>44133</v>
      </c>
      <c r="T681" s="25">
        <f t="shared" si="129"/>
        <v>44133</v>
      </c>
      <c r="U681" s="24" t="str">
        <f t="shared" si="130"/>
        <v>55</v>
      </c>
      <c r="V681" s="23">
        <f>IF(S681="","",IF(COUNTIF(祝日計算!$D$6:$H$12,祝日計算!U681)&gt;0,1,0))</f>
        <v>0</v>
      </c>
      <c r="AI681" s="17" t="str">
        <f t="shared" si="136"/>
        <v/>
      </c>
      <c r="AJ681" s="18"/>
      <c r="AL681" s="17" t="str">
        <f>IF(COUNTIF($AL$2:AL680,AI681)&gt;0,"",IF(AI681="","",AI681))</f>
        <v/>
      </c>
      <c r="AM681" s="16"/>
      <c r="AR681" s="27">
        <f t="shared" si="134"/>
        <v>44145</v>
      </c>
      <c r="AS681" s="27" t="str">
        <f t="shared" si="131"/>
        <v>火</v>
      </c>
      <c r="AT681" s="26" t="str">
        <f t="shared" si="132"/>
        <v/>
      </c>
      <c r="AU681" s="26">
        <f t="shared" si="133"/>
        <v>1</v>
      </c>
      <c r="AV681" s="26">
        <f>COUNTIF($AU$2:AU681,0)</f>
        <v>405</v>
      </c>
    </row>
    <row r="682" spans="19:48" ht="18" customHeight="1" x14ac:dyDescent="0.7">
      <c r="S682" s="17">
        <f t="shared" si="135"/>
        <v>44134</v>
      </c>
      <c r="T682" s="25">
        <f t="shared" si="129"/>
        <v>44134</v>
      </c>
      <c r="U682" s="24" t="str">
        <f t="shared" si="130"/>
        <v>56</v>
      </c>
      <c r="V682" s="23">
        <f>IF(S682="","",IF(COUNTIF(祝日計算!$D$6:$H$12,祝日計算!U682)&gt;0,1,0))</f>
        <v>0</v>
      </c>
      <c r="AI682" s="17">
        <f t="shared" si="136"/>
        <v>43858</v>
      </c>
      <c r="AJ682" s="18"/>
      <c r="AL682" s="17">
        <f>IF(COUNTIF($AL$2:AL681,AI682)&gt;0,"",IF(AI682="","",AI682))</f>
        <v>43858</v>
      </c>
      <c r="AM682" s="16"/>
      <c r="AR682" s="27">
        <f t="shared" si="134"/>
        <v>44146</v>
      </c>
      <c r="AS682" s="27" t="str">
        <f t="shared" si="131"/>
        <v>水</v>
      </c>
      <c r="AT682" s="26" t="str">
        <f t="shared" si="132"/>
        <v/>
      </c>
      <c r="AU682" s="26">
        <f t="shared" si="133"/>
        <v>0</v>
      </c>
      <c r="AV682" s="26">
        <f>COUNTIF($AU$2:AU682,0)</f>
        <v>406</v>
      </c>
    </row>
    <row r="683" spans="19:48" ht="18" customHeight="1" x14ac:dyDescent="0.7">
      <c r="S683" s="17">
        <f t="shared" si="135"/>
        <v>44135</v>
      </c>
      <c r="T683" s="25">
        <f t="shared" si="129"/>
        <v>44135</v>
      </c>
      <c r="U683" s="24" t="str">
        <f t="shared" si="130"/>
        <v>57</v>
      </c>
      <c r="V683" s="23">
        <f>IF(S683="","",IF(COUNTIF(祝日計算!$D$6:$H$12,祝日計算!U683)&gt;0,1,0))</f>
        <v>1</v>
      </c>
      <c r="AI683" s="17" t="str">
        <f t="shared" si="136"/>
        <v/>
      </c>
      <c r="AJ683" s="18"/>
      <c r="AL683" s="17" t="str">
        <f>IF(COUNTIF($AL$2:AL682,AI683)&gt;0,"",IF(AI683="","",AI683))</f>
        <v/>
      </c>
      <c r="AM683" s="16"/>
      <c r="AR683" s="27">
        <f t="shared" si="134"/>
        <v>44147</v>
      </c>
      <c r="AS683" s="27" t="str">
        <f t="shared" si="131"/>
        <v>木</v>
      </c>
      <c r="AT683" s="26" t="str">
        <f t="shared" si="132"/>
        <v/>
      </c>
      <c r="AU683" s="26">
        <f t="shared" si="133"/>
        <v>0</v>
      </c>
      <c r="AV683" s="26">
        <f>COUNTIF($AU$2:AU683,0)</f>
        <v>407</v>
      </c>
    </row>
    <row r="684" spans="19:48" ht="18" customHeight="1" x14ac:dyDescent="0.7">
      <c r="S684" s="17">
        <f>DATE(設定!$G$2,11,1)</f>
        <v>44136</v>
      </c>
      <c r="T684" s="25">
        <f t="shared" si="129"/>
        <v>44136</v>
      </c>
      <c r="U684" s="24" t="str">
        <f t="shared" si="130"/>
        <v>11</v>
      </c>
      <c r="V684" s="23">
        <f>IF(S684="","",IF(COUNTIF(祝日計算!$D$6:$H$12,祝日計算!U684)&gt;0,1,0))</f>
        <v>1</v>
      </c>
      <c r="AI684" s="17" t="str">
        <f t="shared" si="136"/>
        <v/>
      </c>
      <c r="AJ684" s="18"/>
      <c r="AL684" s="17" t="str">
        <f>IF(COUNTIF($AL$2:AL683,AI684)&gt;0,"",IF(AI684="","",AI684))</f>
        <v/>
      </c>
      <c r="AM684" s="16"/>
      <c r="AR684" s="27">
        <f t="shared" si="134"/>
        <v>44148</v>
      </c>
      <c r="AS684" s="27" t="str">
        <f t="shared" si="131"/>
        <v>金</v>
      </c>
      <c r="AT684" s="26" t="str">
        <f t="shared" si="132"/>
        <v/>
      </c>
      <c r="AU684" s="26">
        <f t="shared" si="133"/>
        <v>0</v>
      </c>
      <c r="AV684" s="26">
        <f>COUNTIF($AU$2:AU684,0)</f>
        <v>408</v>
      </c>
    </row>
    <row r="685" spans="19:48" ht="18" customHeight="1" x14ac:dyDescent="0.7">
      <c r="S685" s="17">
        <f t="shared" ref="S685:S714" si="137">IF(S684="","",IF(MONTH(S684)&lt;&gt;MONTH(S684+1),"",S684+1))</f>
        <v>44137</v>
      </c>
      <c r="T685" s="25">
        <f t="shared" si="129"/>
        <v>44137</v>
      </c>
      <c r="U685" s="24" t="str">
        <f t="shared" si="130"/>
        <v>12</v>
      </c>
      <c r="V685" s="23">
        <f>IF(S685="","",IF(COUNTIF(祝日計算!$D$6:$H$12,祝日計算!U685)&gt;0,1,0))</f>
        <v>0</v>
      </c>
      <c r="AI685" s="17" t="str">
        <f t="shared" si="136"/>
        <v/>
      </c>
      <c r="AJ685" s="18"/>
      <c r="AL685" s="17" t="str">
        <f>IF(COUNTIF($AL$2:AL684,AI685)&gt;0,"",IF(AI685="","",AI685))</f>
        <v/>
      </c>
      <c r="AM685" s="16"/>
      <c r="AR685" s="27">
        <f t="shared" si="134"/>
        <v>44149</v>
      </c>
      <c r="AS685" s="27" t="str">
        <f t="shared" si="131"/>
        <v>土</v>
      </c>
      <c r="AT685" s="26" t="str">
        <f t="shared" si="132"/>
        <v/>
      </c>
      <c r="AU685" s="26">
        <f t="shared" si="133"/>
        <v>1</v>
      </c>
      <c r="AV685" s="26">
        <f>COUNTIF($AU$2:AU685,0)</f>
        <v>408</v>
      </c>
    </row>
    <row r="686" spans="19:48" ht="18" customHeight="1" x14ac:dyDescent="0.7">
      <c r="S686" s="17">
        <f t="shared" si="137"/>
        <v>44138</v>
      </c>
      <c r="T686" s="25">
        <f t="shared" si="129"/>
        <v>44138</v>
      </c>
      <c r="U686" s="24" t="str">
        <f t="shared" si="130"/>
        <v>13</v>
      </c>
      <c r="V686" s="23">
        <f>IF(S686="","",IF(COUNTIF(祝日計算!$D$6:$H$12,祝日計算!U686)&gt;0,1,0))</f>
        <v>0</v>
      </c>
      <c r="AI686" s="17">
        <f t="shared" si="136"/>
        <v>43862</v>
      </c>
      <c r="AJ686" s="18"/>
      <c r="AL686" s="17">
        <f>IF(COUNTIF($AL$2:AL685,AI686)&gt;0,"",IF(AI686="","",AI686))</f>
        <v>43862</v>
      </c>
      <c r="AM686" s="16"/>
      <c r="AR686" s="27">
        <f t="shared" si="134"/>
        <v>44150</v>
      </c>
      <c r="AS686" s="27" t="str">
        <f t="shared" si="131"/>
        <v>日</v>
      </c>
      <c r="AT686" s="26" t="str">
        <f t="shared" si="132"/>
        <v/>
      </c>
      <c r="AU686" s="26">
        <f t="shared" si="133"/>
        <v>1</v>
      </c>
      <c r="AV686" s="26">
        <f>COUNTIF($AU$2:AU686,0)</f>
        <v>408</v>
      </c>
    </row>
    <row r="687" spans="19:48" ht="18" customHeight="1" x14ac:dyDescent="0.7">
      <c r="S687" s="17">
        <f t="shared" si="137"/>
        <v>44139</v>
      </c>
      <c r="T687" s="25">
        <f t="shared" si="129"/>
        <v>44139</v>
      </c>
      <c r="U687" s="24" t="str">
        <f t="shared" si="130"/>
        <v>14</v>
      </c>
      <c r="V687" s="23">
        <f>IF(S687="","",IF(COUNTIF(祝日計算!$D$6:$H$12,祝日計算!U687)&gt;0,1,0))</f>
        <v>0</v>
      </c>
      <c r="AI687" s="17">
        <f t="shared" si="136"/>
        <v>43863</v>
      </c>
      <c r="AJ687" s="18"/>
      <c r="AL687" s="17">
        <f>IF(COUNTIF($AL$2:AL686,AI687)&gt;0,"",IF(AI687="","",AI687))</f>
        <v>43863</v>
      </c>
      <c r="AM687" s="16"/>
      <c r="AR687" s="27">
        <f t="shared" si="134"/>
        <v>44151</v>
      </c>
      <c r="AS687" s="27" t="str">
        <f t="shared" si="131"/>
        <v>月</v>
      </c>
      <c r="AT687" s="26" t="str">
        <f t="shared" si="132"/>
        <v/>
      </c>
      <c r="AU687" s="26">
        <f t="shared" si="133"/>
        <v>0</v>
      </c>
      <c r="AV687" s="26">
        <f>COUNTIF($AU$2:AU687,0)</f>
        <v>409</v>
      </c>
    </row>
    <row r="688" spans="19:48" ht="18" customHeight="1" x14ac:dyDescent="0.7">
      <c r="S688" s="17">
        <f t="shared" si="137"/>
        <v>44140</v>
      </c>
      <c r="T688" s="25">
        <f t="shared" si="129"/>
        <v>44140</v>
      </c>
      <c r="U688" s="24" t="str">
        <f t="shared" si="130"/>
        <v>15</v>
      </c>
      <c r="V688" s="23">
        <f>IF(S688="","",IF(COUNTIF(祝日計算!$D$6:$H$12,祝日計算!U688)&gt;0,1,0))</f>
        <v>0</v>
      </c>
      <c r="AI688" s="17" t="str">
        <f t="shared" si="136"/>
        <v/>
      </c>
      <c r="AJ688" s="18"/>
      <c r="AL688" s="17" t="str">
        <f>IF(COUNTIF($AL$2:AL687,AI688)&gt;0,"",IF(AI688="","",AI688))</f>
        <v/>
      </c>
      <c r="AM688" s="16"/>
      <c r="AR688" s="27">
        <f t="shared" si="134"/>
        <v>44152</v>
      </c>
      <c r="AS688" s="27" t="str">
        <f t="shared" si="131"/>
        <v>火</v>
      </c>
      <c r="AT688" s="26" t="str">
        <f t="shared" si="132"/>
        <v/>
      </c>
      <c r="AU688" s="26">
        <f t="shared" si="133"/>
        <v>0</v>
      </c>
      <c r="AV688" s="26">
        <f>COUNTIF($AU$2:AU688,0)</f>
        <v>410</v>
      </c>
    </row>
    <row r="689" spans="19:48" ht="18" customHeight="1" x14ac:dyDescent="0.7">
      <c r="S689" s="17">
        <f t="shared" si="137"/>
        <v>44141</v>
      </c>
      <c r="T689" s="25">
        <f t="shared" si="129"/>
        <v>44141</v>
      </c>
      <c r="U689" s="24" t="str">
        <f t="shared" si="130"/>
        <v>16</v>
      </c>
      <c r="V689" s="23">
        <f>IF(S689="","",IF(COUNTIF(祝日計算!$D$6:$H$12,祝日計算!U689)&gt;0,1,0))</f>
        <v>0</v>
      </c>
      <c r="AI689" s="17" t="str">
        <f t="shared" si="136"/>
        <v/>
      </c>
      <c r="AJ689" s="18"/>
      <c r="AL689" s="17" t="str">
        <f>IF(COUNTIF($AL$2:AL688,AI689)&gt;0,"",IF(AI689="","",AI689))</f>
        <v/>
      </c>
      <c r="AM689" s="16"/>
      <c r="AR689" s="27">
        <f t="shared" si="134"/>
        <v>44153</v>
      </c>
      <c r="AS689" s="27" t="str">
        <f t="shared" si="131"/>
        <v>水</v>
      </c>
      <c r="AT689" s="26" t="str">
        <f t="shared" si="132"/>
        <v/>
      </c>
      <c r="AU689" s="26">
        <f t="shared" si="133"/>
        <v>0</v>
      </c>
      <c r="AV689" s="26">
        <f>COUNTIF($AU$2:AU689,0)</f>
        <v>411</v>
      </c>
    </row>
    <row r="690" spans="19:48" ht="18" customHeight="1" x14ac:dyDescent="0.7">
      <c r="S690" s="17">
        <f t="shared" si="137"/>
        <v>44142</v>
      </c>
      <c r="T690" s="25">
        <f t="shared" si="129"/>
        <v>44142</v>
      </c>
      <c r="U690" s="24" t="str">
        <f t="shared" si="130"/>
        <v>17</v>
      </c>
      <c r="V690" s="23">
        <f>IF(S690="","",IF(COUNTIF(祝日計算!$D$6:$H$12,祝日計算!U690)&gt;0,1,0))</f>
        <v>1</v>
      </c>
      <c r="AI690" s="17" t="str">
        <f t="shared" si="136"/>
        <v/>
      </c>
      <c r="AJ690" s="18"/>
      <c r="AL690" s="17" t="str">
        <f>IF(COUNTIF($AL$2:AL689,AI690)&gt;0,"",IF(AI690="","",AI690))</f>
        <v/>
      </c>
      <c r="AM690" s="16"/>
      <c r="AR690" s="27">
        <f t="shared" si="134"/>
        <v>44154</v>
      </c>
      <c r="AS690" s="27" t="str">
        <f t="shared" si="131"/>
        <v>木</v>
      </c>
      <c r="AT690" s="26" t="str">
        <f t="shared" si="132"/>
        <v/>
      </c>
      <c r="AU690" s="26">
        <f t="shared" si="133"/>
        <v>0</v>
      </c>
      <c r="AV690" s="26">
        <f>COUNTIF($AU$2:AU690,0)</f>
        <v>412</v>
      </c>
    </row>
    <row r="691" spans="19:48" ht="18" customHeight="1" x14ac:dyDescent="0.7">
      <c r="S691" s="17">
        <f t="shared" si="137"/>
        <v>44143</v>
      </c>
      <c r="T691" s="25">
        <f t="shared" si="129"/>
        <v>44143</v>
      </c>
      <c r="U691" s="24" t="str">
        <f t="shared" si="130"/>
        <v>21</v>
      </c>
      <c r="V691" s="23">
        <f>IF(S691="","",IF(COUNTIF(祝日計算!$D$6:$H$12,祝日計算!U691)&gt;0,1,0))</f>
        <v>1</v>
      </c>
      <c r="AI691" s="17" t="str">
        <f t="shared" si="136"/>
        <v/>
      </c>
      <c r="AJ691" s="18"/>
      <c r="AL691" s="17" t="str">
        <f>IF(COUNTIF($AL$2:AL690,AI691)&gt;0,"",IF(AI691="","",AI691))</f>
        <v/>
      </c>
      <c r="AM691" s="16"/>
      <c r="AR691" s="27">
        <f t="shared" si="134"/>
        <v>44155</v>
      </c>
      <c r="AS691" s="27" t="str">
        <f t="shared" si="131"/>
        <v>金</v>
      </c>
      <c r="AT691" s="26" t="str">
        <f t="shared" si="132"/>
        <v/>
      </c>
      <c r="AU691" s="26">
        <f t="shared" si="133"/>
        <v>0</v>
      </c>
      <c r="AV691" s="26">
        <f>COUNTIF($AU$2:AU691,0)</f>
        <v>413</v>
      </c>
    </row>
    <row r="692" spans="19:48" ht="18" customHeight="1" x14ac:dyDescent="0.7">
      <c r="S692" s="17">
        <f t="shared" si="137"/>
        <v>44144</v>
      </c>
      <c r="T692" s="25">
        <f t="shared" si="129"/>
        <v>44144</v>
      </c>
      <c r="U692" s="24" t="str">
        <f t="shared" si="130"/>
        <v>22</v>
      </c>
      <c r="V692" s="23">
        <f>IF(S692="","",IF(COUNTIF(祝日計算!$D$6:$H$12,祝日計算!U692)&gt;0,1,0))</f>
        <v>0</v>
      </c>
      <c r="AI692" s="17" t="str">
        <f t="shared" si="136"/>
        <v/>
      </c>
      <c r="AJ692" s="18"/>
      <c r="AL692" s="17" t="str">
        <f>IF(COUNTIF($AL$2:AL691,AI692)&gt;0,"",IF(AI692="","",AI692))</f>
        <v/>
      </c>
      <c r="AM692" s="16"/>
      <c r="AR692" s="27">
        <f t="shared" si="134"/>
        <v>44156</v>
      </c>
      <c r="AS692" s="27" t="str">
        <f t="shared" si="131"/>
        <v>土</v>
      </c>
      <c r="AT692" s="26" t="str">
        <f t="shared" si="132"/>
        <v/>
      </c>
      <c r="AU692" s="26">
        <f t="shared" si="133"/>
        <v>1</v>
      </c>
      <c r="AV692" s="26">
        <f>COUNTIF($AU$2:AU692,0)</f>
        <v>413</v>
      </c>
    </row>
    <row r="693" spans="19:48" ht="18" customHeight="1" x14ac:dyDescent="0.7">
      <c r="S693" s="17">
        <f t="shared" si="137"/>
        <v>44145</v>
      </c>
      <c r="T693" s="25">
        <f t="shared" si="129"/>
        <v>44145</v>
      </c>
      <c r="U693" s="24" t="str">
        <f t="shared" si="130"/>
        <v>23</v>
      </c>
      <c r="V693" s="23">
        <f>IF(S693="","",IF(COUNTIF(祝日計算!$D$6:$H$12,祝日計算!U693)&gt;0,1,0))</f>
        <v>1</v>
      </c>
      <c r="AI693" s="17">
        <f t="shared" si="136"/>
        <v>43869</v>
      </c>
      <c r="AJ693" s="18"/>
      <c r="AL693" s="17">
        <f>IF(COUNTIF($AL$2:AL692,AI693)&gt;0,"",IF(AI693="","",AI693))</f>
        <v>43869</v>
      </c>
      <c r="AM693" s="16"/>
      <c r="AR693" s="27">
        <f t="shared" si="134"/>
        <v>44157</v>
      </c>
      <c r="AS693" s="27" t="str">
        <f t="shared" si="131"/>
        <v>日</v>
      </c>
      <c r="AT693" s="26" t="str">
        <f t="shared" si="132"/>
        <v/>
      </c>
      <c r="AU693" s="26">
        <f t="shared" si="133"/>
        <v>1</v>
      </c>
      <c r="AV693" s="26">
        <f>COUNTIF($AU$2:AU693,0)</f>
        <v>413</v>
      </c>
    </row>
    <row r="694" spans="19:48" ht="18" customHeight="1" x14ac:dyDescent="0.7">
      <c r="S694" s="17">
        <f t="shared" si="137"/>
        <v>44146</v>
      </c>
      <c r="T694" s="25">
        <f t="shared" si="129"/>
        <v>44146</v>
      </c>
      <c r="U694" s="24" t="str">
        <f t="shared" si="130"/>
        <v>24</v>
      </c>
      <c r="V694" s="23">
        <f>IF(S694="","",IF(COUNTIF(祝日計算!$D$6:$H$12,祝日計算!U694)&gt;0,1,0))</f>
        <v>0</v>
      </c>
      <c r="AI694" s="17">
        <f t="shared" si="136"/>
        <v>43870</v>
      </c>
      <c r="AJ694" s="18"/>
      <c r="AL694" s="17">
        <f>IF(COUNTIF($AL$2:AL693,AI694)&gt;0,"",IF(AI694="","",AI694))</f>
        <v>43870</v>
      </c>
      <c r="AM694" s="16"/>
      <c r="AR694" s="27">
        <f t="shared" si="134"/>
        <v>44158</v>
      </c>
      <c r="AS694" s="27" t="str">
        <f t="shared" si="131"/>
        <v>祝</v>
      </c>
      <c r="AT694" s="26" t="str">
        <f t="shared" si="132"/>
        <v>勤労感謝の日</v>
      </c>
      <c r="AU694" s="26">
        <f t="shared" si="133"/>
        <v>1</v>
      </c>
      <c r="AV694" s="26">
        <f>COUNTIF($AU$2:AU694,0)</f>
        <v>413</v>
      </c>
    </row>
    <row r="695" spans="19:48" ht="18" customHeight="1" x14ac:dyDescent="0.7">
      <c r="S695" s="17">
        <f t="shared" si="137"/>
        <v>44147</v>
      </c>
      <c r="T695" s="25">
        <f t="shared" si="129"/>
        <v>44147</v>
      </c>
      <c r="U695" s="24" t="str">
        <f t="shared" si="130"/>
        <v>25</v>
      </c>
      <c r="V695" s="23">
        <f>IF(S695="","",IF(COUNTIF(祝日計算!$D$6:$H$12,祝日計算!U695)&gt;0,1,0))</f>
        <v>0</v>
      </c>
      <c r="AI695" s="17" t="str">
        <f t="shared" si="136"/>
        <v/>
      </c>
      <c r="AJ695" s="18"/>
      <c r="AL695" s="17" t="str">
        <f>IF(COUNTIF($AL$2:AL694,AI695)&gt;0,"",IF(AI695="","",AI695))</f>
        <v/>
      </c>
      <c r="AM695" s="16"/>
      <c r="AR695" s="27">
        <f t="shared" si="134"/>
        <v>44159</v>
      </c>
      <c r="AS695" s="27" t="str">
        <f t="shared" si="131"/>
        <v>火</v>
      </c>
      <c r="AT695" s="26" t="str">
        <f t="shared" si="132"/>
        <v/>
      </c>
      <c r="AU695" s="26">
        <f t="shared" si="133"/>
        <v>1</v>
      </c>
      <c r="AV695" s="26">
        <f>COUNTIF($AU$2:AU695,0)</f>
        <v>413</v>
      </c>
    </row>
    <row r="696" spans="19:48" ht="18" customHeight="1" x14ac:dyDescent="0.7">
      <c r="S696" s="17">
        <f t="shared" si="137"/>
        <v>44148</v>
      </c>
      <c r="T696" s="25">
        <f t="shared" si="129"/>
        <v>44148</v>
      </c>
      <c r="U696" s="24" t="str">
        <f t="shared" si="130"/>
        <v>26</v>
      </c>
      <c r="V696" s="23">
        <f>IF(S696="","",IF(COUNTIF(祝日計算!$D$6:$H$12,祝日計算!U696)&gt;0,1,0))</f>
        <v>0</v>
      </c>
      <c r="AI696" s="17">
        <f t="shared" si="136"/>
        <v>43872</v>
      </c>
      <c r="AJ696" s="18"/>
      <c r="AL696" s="17" t="str">
        <f>IF(COUNTIF($AL$2:AL695,AI696)&gt;0,"",IF(AI696="","",AI696))</f>
        <v/>
      </c>
      <c r="AM696" s="16"/>
      <c r="AR696" s="27">
        <f t="shared" si="134"/>
        <v>44160</v>
      </c>
      <c r="AS696" s="27" t="str">
        <f t="shared" si="131"/>
        <v>水</v>
      </c>
      <c r="AT696" s="26" t="str">
        <f t="shared" si="132"/>
        <v/>
      </c>
      <c r="AU696" s="26">
        <f t="shared" si="133"/>
        <v>0</v>
      </c>
      <c r="AV696" s="26">
        <f>COUNTIF($AU$2:AU696,0)</f>
        <v>414</v>
      </c>
    </row>
    <row r="697" spans="19:48" ht="18" customHeight="1" x14ac:dyDescent="0.7">
      <c r="S697" s="17">
        <f t="shared" si="137"/>
        <v>44149</v>
      </c>
      <c r="T697" s="25">
        <f t="shared" si="129"/>
        <v>44149</v>
      </c>
      <c r="U697" s="24" t="str">
        <f t="shared" si="130"/>
        <v>27</v>
      </c>
      <c r="V697" s="23">
        <f>IF(S697="","",IF(COUNTIF(祝日計算!$D$6:$H$12,祝日計算!U697)&gt;0,1,0))</f>
        <v>1</v>
      </c>
      <c r="AI697" s="17" t="str">
        <f t="shared" si="136"/>
        <v/>
      </c>
      <c r="AJ697" s="18"/>
      <c r="AL697" s="17" t="str">
        <f>IF(COUNTIF($AL$2:AL696,AI697)&gt;0,"",IF(AI697="","",AI697))</f>
        <v/>
      </c>
      <c r="AM697" s="16"/>
      <c r="AR697" s="27">
        <f t="shared" si="134"/>
        <v>44161</v>
      </c>
      <c r="AS697" s="27" t="str">
        <f t="shared" si="131"/>
        <v>木</v>
      </c>
      <c r="AT697" s="26" t="str">
        <f t="shared" si="132"/>
        <v/>
      </c>
      <c r="AU697" s="26">
        <f t="shared" si="133"/>
        <v>0</v>
      </c>
      <c r="AV697" s="26">
        <f>COUNTIF($AU$2:AU697,0)</f>
        <v>415</v>
      </c>
    </row>
    <row r="698" spans="19:48" ht="18" customHeight="1" x14ac:dyDescent="0.7">
      <c r="S698" s="17">
        <f t="shared" si="137"/>
        <v>44150</v>
      </c>
      <c r="T698" s="25">
        <f t="shared" si="129"/>
        <v>44150</v>
      </c>
      <c r="U698" s="24" t="str">
        <f t="shared" si="130"/>
        <v>31</v>
      </c>
      <c r="V698" s="23">
        <f>IF(S698="","",IF(COUNTIF(祝日計算!$D$6:$H$12,祝日計算!U698)&gt;0,1,0))</f>
        <v>1</v>
      </c>
      <c r="AI698" s="17" t="str">
        <f t="shared" si="136"/>
        <v/>
      </c>
      <c r="AJ698" s="18"/>
      <c r="AL698" s="17" t="str">
        <f>IF(COUNTIF($AL$2:AL697,AI698)&gt;0,"",IF(AI698="","",AI698))</f>
        <v/>
      </c>
      <c r="AM698" s="16"/>
      <c r="AR698" s="27">
        <f t="shared" si="134"/>
        <v>44162</v>
      </c>
      <c r="AS698" s="27" t="str">
        <f t="shared" si="131"/>
        <v>金</v>
      </c>
      <c r="AT698" s="26" t="str">
        <f t="shared" si="132"/>
        <v/>
      </c>
      <c r="AU698" s="26">
        <f t="shared" si="133"/>
        <v>0</v>
      </c>
      <c r="AV698" s="26">
        <f>COUNTIF($AU$2:AU698,0)</f>
        <v>416</v>
      </c>
    </row>
    <row r="699" spans="19:48" ht="18" customHeight="1" x14ac:dyDescent="0.7">
      <c r="S699" s="17">
        <f t="shared" si="137"/>
        <v>44151</v>
      </c>
      <c r="T699" s="25">
        <f t="shared" si="129"/>
        <v>44151</v>
      </c>
      <c r="U699" s="24" t="str">
        <f t="shared" si="130"/>
        <v>32</v>
      </c>
      <c r="V699" s="23">
        <f>IF(S699="","",IF(COUNTIF(祝日計算!$D$6:$H$12,祝日計算!U699)&gt;0,1,0))</f>
        <v>0</v>
      </c>
      <c r="AI699" s="17" t="str">
        <f t="shared" si="136"/>
        <v/>
      </c>
      <c r="AJ699" s="18"/>
      <c r="AL699" s="17" t="str">
        <f>IF(COUNTIF($AL$2:AL698,AI699)&gt;0,"",IF(AI699="","",AI699))</f>
        <v/>
      </c>
      <c r="AM699" s="16"/>
      <c r="AR699" s="27">
        <f t="shared" si="134"/>
        <v>44163</v>
      </c>
      <c r="AS699" s="27" t="str">
        <f t="shared" si="131"/>
        <v>土</v>
      </c>
      <c r="AT699" s="26" t="str">
        <f t="shared" si="132"/>
        <v/>
      </c>
      <c r="AU699" s="26">
        <f t="shared" si="133"/>
        <v>1</v>
      </c>
      <c r="AV699" s="26">
        <f>COUNTIF($AU$2:AU699,0)</f>
        <v>416</v>
      </c>
    </row>
    <row r="700" spans="19:48" ht="18" customHeight="1" x14ac:dyDescent="0.7">
      <c r="S700" s="17">
        <f t="shared" si="137"/>
        <v>44152</v>
      </c>
      <c r="T700" s="25">
        <f t="shared" si="129"/>
        <v>44152</v>
      </c>
      <c r="U700" s="24" t="str">
        <f t="shared" si="130"/>
        <v>33</v>
      </c>
      <c r="V700" s="23">
        <f>IF(S700="","",IF(COUNTIF(祝日計算!$D$6:$H$12,祝日計算!U700)&gt;0,1,0))</f>
        <v>0</v>
      </c>
      <c r="AI700" s="17">
        <f t="shared" si="136"/>
        <v>43876</v>
      </c>
      <c r="AJ700" s="18"/>
      <c r="AL700" s="17">
        <f>IF(COUNTIF($AL$2:AL699,AI700)&gt;0,"",IF(AI700="","",AI700))</f>
        <v>43876</v>
      </c>
      <c r="AM700" s="16"/>
      <c r="AR700" s="27">
        <f t="shared" si="134"/>
        <v>44164</v>
      </c>
      <c r="AS700" s="27" t="str">
        <f t="shared" si="131"/>
        <v>日</v>
      </c>
      <c r="AT700" s="26" t="str">
        <f t="shared" si="132"/>
        <v/>
      </c>
      <c r="AU700" s="26">
        <f t="shared" si="133"/>
        <v>1</v>
      </c>
      <c r="AV700" s="26">
        <f>COUNTIF($AU$2:AU700,0)</f>
        <v>416</v>
      </c>
    </row>
    <row r="701" spans="19:48" ht="18" customHeight="1" x14ac:dyDescent="0.7">
      <c r="S701" s="17">
        <f t="shared" si="137"/>
        <v>44153</v>
      </c>
      <c r="T701" s="25">
        <f t="shared" si="129"/>
        <v>44153</v>
      </c>
      <c r="U701" s="24" t="str">
        <f t="shared" si="130"/>
        <v>34</v>
      </c>
      <c r="V701" s="23">
        <f>IF(S701="","",IF(COUNTIF(祝日計算!$D$6:$H$12,祝日計算!U701)&gt;0,1,0))</f>
        <v>0</v>
      </c>
      <c r="AI701" s="17">
        <f t="shared" si="136"/>
        <v>43877</v>
      </c>
      <c r="AJ701" s="18"/>
      <c r="AL701" s="17">
        <f>IF(COUNTIF($AL$2:AL700,AI701)&gt;0,"",IF(AI701="","",AI701))</f>
        <v>43877</v>
      </c>
      <c r="AM701" s="16"/>
      <c r="AR701" s="27">
        <f t="shared" si="134"/>
        <v>44165</v>
      </c>
      <c r="AS701" s="27" t="str">
        <f t="shared" si="131"/>
        <v>月</v>
      </c>
      <c r="AT701" s="26" t="str">
        <f t="shared" si="132"/>
        <v/>
      </c>
      <c r="AU701" s="26">
        <f t="shared" si="133"/>
        <v>0</v>
      </c>
      <c r="AV701" s="26">
        <f>COUNTIF($AU$2:AU701,0)</f>
        <v>417</v>
      </c>
    </row>
    <row r="702" spans="19:48" ht="18" customHeight="1" x14ac:dyDescent="0.7">
      <c r="S702" s="17">
        <f t="shared" si="137"/>
        <v>44154</v>
      </c>
      <c r="T702" s="25">
        <f t="shared" si="129"/>
        <v>44154</v>
      </c>
      <c r="U702" s="24" t="str">
        <f t="shared" si="130"/>
        <v>35</v>
      </c>
      <c r="V702" s="23">
        <f>IF(S702="","",IF(COUNTIF(祝日計算!$D$6:$H$12,祝日計算!U702)&gt;0,1,0))</f>
        <v>0</v>
      </c>
      <c r="AI702" s="17" t="str">
        <f t="shared" si="136"/>
        <v/>
      </c>
      <c r="AJ702" s="18"/>
      <c r="AL702" s="17" t="str">
        <f>IF(COUNTIF($AL$2:AL701,AI702)&gt;0,"",IF(AI702="","",AI702))</f>
        <v/>
      </c>
      <c r="AM702" s="16"/>
      <c r="AR702" s="27">
        <f t="shared" si="134"/>
        <v>44166</v>
      </c>
      <c r="AS702" s="27" t="str">
        <f t="shared" si="131"/>
        <v>火</v>
      </c>
      <c r="AT702" s="26" t="str">
        <f t="shared" si="132"/>
        <v/>
      </c>
      <c r="AU702" s="26">
        <f t="shared" si="133"/>
        <v>0</v>
      </c>
      <c r="AV702" s="26">
        <f>COUNTIF($AU$2:AU702,0)</f>
        <v>418</v>
      </c>
    </row>
    <row r="703" spans="19:48" ht="18" customHeight="1" x14ac:dyDescent="0.7">
      <c r="S703" s="17">
        <f t="shared" si="137"/>
        <v>44155</v>
      </c>
      <c r="T703" s="25">
        <f t="shared" si="129"/>
        <v>44155</v>
      </c>
      <c r="U703" s="24" t="str">
        <f t="shared" si="130"/>
        <v>36</v>
      </c>
      <c r="V703" s="23">
        <f>IF(S703="","",IF(COUNTIF(祝日計算!$D$6:$H$12,祝日計算!U703)&gt;0,1,0))</f>
        <v>0</v>
      </c>
      <c r="AI703" s="17" t="str">
        <f t="shared" si="136"/>
        <v/>
      </c>
      <c r="AJ703" s="18"/>
      <c r="AL703" s="17" t="str">
        <f>IF(COUNTIF($AL$2:AL702,AI703)&gt;0,"",IF(AI703="","",AI703))</f>
        <v/>
      </c>
      <c r="AM703" s="16"/>
      <c r="AR703" s="27">
        <f t="shared" si="134"/>
        <v>44167</v>
      </c>
      <c r="AS703" s="27" t="str">
        <f t="shared" si="131"/>
        <v>水</v>
      </c>
      <c r="AT703" s="26" t="str">
        <f t="shared" si="132"/>
        <v/>
      </c>
      <c r="AU703" s="26">
        <f t="shared" si="133"/>
        <v>0</v>
      </c>
      <c r="AV703" s="26">
        <f>COUNTIF($AU$2:AU703,0)</f>
        <v>419</v>
      </c>
    </row>
    <row r="704" spans="19:48" ht="18" customHeight="1" x14ac:dyDescent="0.7">
      <c r="S704" s="17">
        <f t="shared" si="137"/>
        <v>44156</v>
      </c>
      <c r="T704" s="25">
        <f t="shared" si="129"/>
        <v>44156</v>
      </c>
      <c r="U704" s="24" t="str">
        <f t="shared" si="130"/>
        <v>37</v>
      </c>
      <c r="V704" s="23">
        <f>IF(S704="","",IF(COUNTIF(祝日計算!$D$6:$H$12,祝日計算!U704)&gt;0,1,0))</f>
        <v>1</v>
      </c>
      <c r="AI704" s="17" t="str">
        <f t="shared" si="136"/>
        <v/>
      </c>
      <c r="AJ704" s="18"/>
      <c r="AL704" s="17" t="str">
        <f>IF(COUNTIF($AL$2:AL703,AI704)&gt;0,"",IF(AI704="","",AI704))</f>
        <v/>
      </c>
      <c r="AM704" s="16"/>
      <c r="AR704" s="27">
        <f t="shared" si="134"/>
        <v>44168</v>
      </c>
      <c r="AS704" s="27" t="str">
        <f t="shared" si="131"/>
        <v>木</v>
      </c>
      <c r="AT704" s="26" t="str">
        <f t="shared" si="132"/>
        <v/>
      </c>
      <c r="AU704" s="26">
        <f t="shared" si="133"/>
        <v>0</v>
      </c>
      <c r="AV704" s="26">
        <f>COUNTIF($AU$2:AU704,0)</f>
        <v>420</v>
      </c>
    </row>
    <row r="705" spans="19:48" ht="18" customHeight="1" x14ac:dyDescent="0.7">
      <c r="S705" s="17">
        <f t="shared" si="137"/>
        <v>44157</v>
      </c>
      <c r="T705" s="25">
        <f t="shared" si="129"/>
        <v>44157</v>
      </c>
      <c r="U705" s="24" t="str">
        <f t="shared" si="130"/>
        <v>41</v>
      </c>
      <c r="V705" s="23">
        <f>IF(S705="","",IF(COUNTIF(祝日計算!$D$6:$H$12,祝日計算!U705)&gt;0,1,0))</f>
        <v>1</v>
      </c>
      <c r="AI705" s="17" t="str">
        <f t="shared" si="136"/>
        <v/>
      </c>
      <c r="AJ705" s="18"/>
      <c r="AL705" s="17" t="str">
        <f>IF(COUNTIF($AL$2:AL704,AI705)&gt;0,"",IF(AI705="","",AI705))</f>
        <v/>
      </c>
      <c r="AM705" s="16"/>
      <c r="AR705" s="27">
        <f t="shared" si="134"/>
        <v>44169</v>
      </c>
      <c r="AS705" s="27" t="str">
        <f t="shared" si="131"/>
        <v>金</v>
      </c>
      <c r="AT705" s="26" t="str">
        <f t="shared" si="132"/>
        <v/>
      </c>
      <c r="AU705" s="26">
        <f t="shared" si="133"/>
        <v>0</v>
      </c>
      <c r="AV705" s="26">
        <f>COUNTIF($AU$2:AU705,0)</f>
        <v>421</v>
      </c>
    </row>
    <row r="706" spans="19:48" ht="18" customHeight="1" x14ac:dyDescent="0.7">
      <c r="S706" s="17">
        <f t="shared" si="137"/>
        <v>44158</v>
      </c>
      <c r="T706" s="25">
        <f t="shared" ref="T706:T769" si="138">S706</f>
        <v>44158</v>
      </c>
      <c r="U706" s="24" t="str">
        <f t="shared" ref="U706:U769" si="139">IFERROR(INT((DAY(S706)-0.1)/7)+1&amp;WEEKDAY(S706),"")</f>
        <v>42</v>
      </c>
      <c r="V706" s="23">
        <f>IF(S706="","",IF(COUNTIF(祝日計算!$D$6:$H$12,祝日計算!U706)&gt;0,1,0))</f>
        <v>0</v>
      </c>
      <c r="AI706" s="17" t="str">
        <f t="shared" si="136"/>
        <v/>
      </c>
      <c r="AJ706" s="18"/>
      <c r="AL706" s="17" t="str">
        <f>IF(COUNTIF($AL$2:AL705,AI706)&gt;0,"",IF(AI706="","",AI706))</f>
        <v/>
      </c>
      <c r="AM706" s="16"/>
      <c r="AR706" s="27">
        <f t="shared" si="134"/>
        <v>44170</v>
      </c>
      <c r="AS706" s="27" t="str">
        <f t="shared" ref="AS706:AS769" si="140">IF(AT706&lt;&gt;"","祝",TEXT(AR706,"aaa"))</f>
        <v>土</v>
      </c>
      <c r="AT706" s="26" t="str">
        <f t="shared" ref="AT706:AT769" si="141">IFERROR(VLOOKUP(AR706,$AL$2:$AM$1398,2,FALSE),"")&amp;""</f>
        <v/>
      </c>
      <c r="AU706" s="26">
        <f t="shared" ref="AU706:AU769" si="142">IF($B$21=1,IF(COUNTIF($AL$2:$AL$1398,AR706)&gt;0,1,0),IF((COUNTIF($AI$2:$AI$41,AR706)+COUNTIF($AI$283:$AI$1398,AR706))&gt;0,1,0))</f>
        <v>1</v>
      </c>
      <c r="AV706" s="26">
        <f>COUNTIF($AU$2:AU706,0)</f>
        <v>421</v>
      </c>
    </row>
    <row r="707" spans="19:48" ht="18" customHeight="1" x14ac:dyDescent="0.7">
      <c r="S707" s="17">
        <f t="shared" si="137"/>
        <v>44159</v>
      </c>
      <c r="T707" s="25">
        <f t="shared" si="138"/>
        <v>44159</v>
      </c>
      <c r="U707" s="24" t="str">
        <f t="shared" si="139"/>
        <v>43</v>
      </c>
      <c r="V707" s="23">
        <f>IF(S707="","",IF(COUNTIF(祝日計算!$D$6:$H$12,祝日計算!U707)&gt;0,1,0))</f>
        <v>1</v>
      </c>
      <c r="AI707" s="17">
        <f t="shared" si="136"/>
        <v>43883</v>
      </c>
      <c r="AJ707" s="18"/>
      <c r="AL707" s="17">
        <f>IF(COUNTIF($AL$2:AL706,AI707)&gt;0,"",IF(AI707="","",AI707))</f>
        <v>43883</v>
      </c>
      <c r="AM707" s="16"/>
      <c r="AR707" s="27">
        <f t="shared" ref="AR707:AR770" si="143">AR706+1</f>
        <v>44171</v>
      </c>
      <c r="AS707" s="27" t="str">
        <f t="shared" si="140"/>
        <v>日</v>
      </c>
      <c r="AT707" s="26" t="str">
        <f t="shared" si="141"/>
        <v/>
      </c>
      <c r="AU707" s="26">
        <f t="shared" si="142"/>
        <v>1</v>
      </c>
      <c r="AV707" s="26">
        <f>COUNTIF($AU$2:AU707,0)</f>
        <v>421</v>
      </c>
    </row>
    <row r="708" spans="19:48" ht="18" customHeight="1" x14ac:dyDescent="0.7">
      <c r="S708" s="17">
        <f t="shared" si="137"/>
        <v>44160</v>
      </c>
      <c r="T708" s="25">
        <f t="shared" si="138"/>
        <v>44160</v>
      </c>
      <c r="U708" s="24" t="str">
        <f t="shared" si="139"/>
        <v>44</v>
      </c>
      <c r="V708" s="23">
        <f>IF(S708="","",IF(COUNTIF(祝日計算!$D$6:$H$12,祝日計算!U708)&gt;0,1,0))</f>
        <v>0</v>
      </c>
      <c r="AI708" s="17">
        <f t="shared" si="136"/>
        <v>43884</v>
      </c>
      <c r="AJ708" s="18"/>
      <c r="AL708" s="17" t="str">
        <f>IF(COUNTIF($AL$2:AL707,AI708)&gt;0,"",IF(AI708="","",AI708))</f>
        <v/>
      </c>
      <c r="AM708" s="16"/>
      <c r="AR708" s="27">
        <f t="shared" si="143"/>
        <v>44172</v>
      </c>
      <c r="AS708" s="27" t="str">
        <f t="shared" si="140"/>
        <v>月</v>
      </c>
      <c r="AT708" s="26" t="str">
        <f t="shared" si="141"/>
        <v/>
      </c>
      <c r="AU708" s="26">
        <f t="shared" si="142"/>
        <v>0</v>
      </c>
      <c r="AV708" s="26">
        <f>COUNTIF($AU$2:AU708,0)</f>
        <v>422</v>
      </c>
    </row>
    <row r="709" spans="19:48" ht="18" customHeight="1" x14ac:dyDescent="0.7">
      <c r="S709" s="17">
        <f t="shared" si="137"/>
        <v>44161</v>
      </c>
      <c r="T709" s="25">
        <f t="shared" si="138"/>
        <v>44161</v>
      </c>
      <c r="U709" s="24" t="str">
        <f t="shared" si="139"/>
        <v>45</v>
      </c>
      <c r="V709" s="23">
        <f>IF(S709="","",IF(COUNTIF(祝日計算!$D$6:$H$12,祝日計算!U709)&gt;0,1,0))</f>
        <v>0</v>
      </c>
      <c r="AI709" s="17" t="str">
        <f t="shared" si="136"/>
        <v/>
      </c>
      <c r="AJ709" s="18"/>
      <c r="AL709" s="17" t="str">
        <f>IF(COUNTIF($AL$2:AL708,AI709)&gt;0,"",IF(AI709="","",AI709))</f>
        <v/>
      </c>
      <c r="AM709" s="16"/>
      <c r="AR709" s="27">
        <f t="shared" si="143"/>
        <v>44173</v>
      </c>
      <c r="AS709" s="27" t="str">
        <f t="shared" si="140"/>
        <v>火</v>
      </c>
      <c r="AT709" s="26" t="str">
        <f t="shared" si="141"/>
        <v/>
      </c>
      <c r="AU709" s="26">
        <f t="shared" si="142"/>
        <v>1</v>
      </c>
      <c r="AV709" s="26">
        <f>COUNTIF($AU$2:AU709,0)</f>
        <v>422</v>
      </c>
    </row>
    <row r="710" spans="19:48" ht="18" customHeight="1" x14ac:dyDescent="0.7">
      <c r="S710" s="17">
        <f t="shared" si="137"/>
        <v>44162</v>
      </c>
      <c r="T710" s="25">
        <f t="shared" si="138"/>
        <v>44162</v>
      </c>
      <c r="U710" s="24" t="str">
        <f t="shared" si="139"/>
        <v>46</v>
      </c>
      <c r="V710" s="23">
        <f>IF(S710="","",IF(COUNTIF(祝日計算!$D$6:$H$12,祝日計算!U710)&gt;0,1,0))</f>
        <v>0</v>
      </c>
      <c r="AI710" s="17">
        <f t="shared" si="136"/>
        <v>43886</v>
      </c>
      <c r="AJ710" s="18"/>
      <c r="AL710" s="17">
        <f>IF(COUNTIF($AL$2:AL709,AI710)&gt;0,"",IF(AI710="","",AI710))</f>
        <v>43886</v>
      </c>
      <c r="AM710" s="16"/>
      <c r="AR710" s="27">
        <f t="shared" si="143"/>
        <v>44174</v>
      </c>
      <c r="AS710" s="27" t="str">
        <f t="shared" si="140"/>
        <v>水</v>
      </c>
      <c r="AT710" s="26" t="str">
        <f t="shared" si="141"/>
        <v/>
      </c>
      <c r="AU710" s="26">
        <f t="shared" si="142"/>
        <v>0</v>
      </c>
      <c r="AV710" s="26">
        <f>COUNTIF($AU$2:AU710,0)</f>
        <v>423</v>
      </c>
    </row>
    <row r="711" spans="19:48" ht="18" customHeight="1" x14ac:dyDescent="0.7">
      <c r="S711" s="17">
        <f t="shared" si="137"/>
        <v>44163</v>
      </c>
      <c r="T711" s="25">
        <f t="shared" si="138"/>
        <v>44163</v>
      </c>
      <c r="U711" s="24" t="str">
        <f t="shared" si="139"/>
        <v>47</v>
      </c>
      <c r="V711" s="23">
        <f>IF(S711="","",IF(COUNTIF(祝日計算!$D$6:$H$12,祝日計算!U711)&gt;0,1,0))</f>
        <v>1</v>
      </c>
      <c r="AI711" s="17" t="str">
        <f t="shared" si="136"/>
        <v/>
      </c>
      <c r="AJ711" s="18"/>
      <c r="AL711" s="17" t="str">
        <f>IF(COUNTIF($AL$2:AL710,AI711)&gt;0,"",IF(AI711="","",AI711))</f>
        <v/>
      </c>
      <c r="AM711" s="16"/>
      <c r="AR711" s="27">
        <f t="shared" si="143"/>
        <v>44175</v>
      </c>
      <c r="AS711" s="27" t="str">
        <f t="shared" si="140"/>
        <v>木</v>
      </c>
      <c r="AT711" s="26" t="str">
        <f t="shared" si="141"/>
        <v/>
      </c>
      <c r="AU711" s="26">
        <f t="shared" si="142"/>
        <v>0</v>
      </c>
      <c r="AV711" s="26">
        <f>COUNTIF($AU$2:AU711,0)</f>
        <v>424</v>
      </c>
    </row>
    <row r="712" spans="19:48" ht="18" customHeight="1" x14ac:dyDescent="0.7">
      <c r="S712" s="17">
        <f t="shared" si="137"/>
        <v>44164</v>
      </c>
      <c r="T712" s="25">
        <f t="shared" si="138"/>
        <v>44164</v>
      </c>
      <c r="U712" s="24" t="str">
        <f t="shared" si="139"/>
        <v>51</v>
      </c>
      <c r="V712" s="23">
        <f>IF(S712="","",IF(COUNTIF(祝日計算!$D$6:$H$12,祝日計算!U712)&gt;0,1,0))</f>
        <v>1</v>
      </c>
      <c r="AI712" s="17" t="str">
        <f t="shared" si="136"/>
        <v/>
      </c>
      <c r="AJ712" s="18"/>
      <c r="AL712" s="17" t="str">
        <f>IF(COUNTIF($AL$2:AL711,AI712)&gt;0,"",IF(AI712="","",AI712))</f>
        <v/>
      </c>
      <c r="AM712" s="16"/>
      <c r="AR712" s="27">
        <f t="shared" si="143"/>
        <v>44176</v>
      </c>
      <c r="AS712" s="27" t="str">
        <f t="shared" si="140"/>
        <v>金</v>
      </c>
      <c r="AT712" s="26" t="str">
        <f t="shared" si="141"/>
        <v/>
      </c>
      <c r="AU712" s="26">
        <f t="shared" si="142"/>
        <v>0</v>
      </c>
      <c r="AV712" s="26">
        <f>COUNTIF($AU$2:AU712,0)</f>
        <v>425</v>
      </c>
    </row>
    <row r="713" spans="19:48" ht="18" customHeight="1" x14ac:dyDescent="0.7">
      <c r="S713" s="17">
        <f t="shared" si="137"/>
        <v>44165</v>
      </c>
      <c r="T713" s="25">
        <f t="shared" si="138"/>
        <v>44165</v>
      </c>
      <c r="U713" s="24" t="str">
        <f t="shared" si="139"/>
        <v>52</v>
      </c>
      <c r="V713" s="23">
        <f>IF(S713="","",IF(COUNTIF(祝日計算!$D$6:$H$12,祝日計算!U713)&gt;0,1,0))</f>
        <v>0</v>
      </c>
      <c r="AI713" s="17" t="str">
        <f t="shared" si="136"/>
        <v/>
      </c>
      <c r="AJ713" s="18"/>
      <c r="AL713" s="17" t="str">
        <f>IF(COUNTIF($AL$2:AL712,AI713)&gt;0,"",IF(AI713="","",AI713))</f>
        <v/>
      </c>
      <c r="AM713" s="16"/>
      <c r="AR713" s="27">
        <f t="shared" si="143"/>
        <v>44177</v>
      </c>
      <c r="AS713" s="27" t="str">
        <f t="shared" si="140"/>
        <v>土</v>
      </c>
      <c r="AT713" s="26" t="str">
        <f t="shared" si="141"/>
        <v/>
      </c>
      <c r="AU713" s="26">
        <f t="shared" si="142"/>
        <v>1</v>
      </c>
      <c r="AV713" s="26">
        <f>COUNTIF($AU$2:AU713,0)</f>
        <v>425</v>
      </c>
    </row>
    <row r="714" spans="19:48" ht="18" customHeight="1" x14ac:dyDescent="0.7">
      <c r="S714" s="17" t="str">
        <f t="shared" si="137"/>
        <v/>
      </c>
      <c r="T714" s="25" t="str">
        <f t="shared" si="138"/>
        <v/>
      </c>
      <c r="U714" s="24" t="str">
        <f t="shared" si="139"/>
        <v/>
      </c>
      <c r="V714" s="23" t="str">
        <f>IF(S714="","",IF(COUNTIF(祝日計算!$D$6:$H$12,祝日計算!U714)&gt;0,1,0))</f>
        <v/>
      </c>
      <c r="AI714" s="17">
        <f t="shared" si="136"/>
        <v>43890</v>
      </c>
      <c r="AJ714" s="18"/>
      <c r="AL714" s="17">
        <f>IF(COUNTIF($AL$2:AL713,AI714)&gt;0,"",IF(AI714="","",AI714))</f>
        <v>43890</v>
      </c>
      <c r="AM714" s="16"/>
      <c r="AR714" s="27">
        <f t="shared" si="143"/>
        <v>44178</v>
      </c>
      <c r="AS714" s="27" t="str">
        <f t="shared" si="140"/>
        <v>日</v>
      </c>
      <c r="AT714" s="26" t="str">
        <f t="shared" si="141"/>
        <v/>
      </c>
      <c r="AU714" s="26">
        <f t="shared" si="142"/>
        <v>1</v>
      </c>
      <c r="AV714" s="26">
        <f>COUNTIF($AU$2:AU714,0)</f>
        <v>425</v>
      </c>
    </row>
    <row r="715" spans="19:48" ht="18" customHeight="1" x14ac:dyDescent="0.7">
      <c r="S715" s="17">
        <f>DATE(設定!$G$2,12,1)</f>
        <v>44166</v>
      </c>
      <c r="T715" s="25">
        <f t="shared" si="138"/>
        <v>44166</v>
      </c>
      <c r="U715" s="24" t="str">
        <f t="shared" si="139"/>
        <v>13</v>
      </c>
      <c r="V715" s="23">
        <f>IF(S715="","",IF(COUNTIF(祝日計算!$D$6:$H$12,祝日計算!U715)&gt;0,1,0))</f>
        <v>0</v>
      </c>
      <c r="AI715" s="17" t="str">
        <f t="shared" si="136"/>
        <v/>
      </c>
      <c r="AJ715" s="18"/>
      <c r="AL715" s="17" t="str">
        <f>IF(COUNTIF($AL$2:AL714,AI715)&gt;0,"",IF(AI715="","",AI715))</f>
        <v/>
      </c>
      <c r="AM715" s="16"/>
      <c r="AR715" s="27">
        <f t="shared" si="143"/>
        <v>44179</v>
      </c>
      <c r="AS715" s="27" t="str">
        <f t="shared" si="140"/>
        <v>月</v>
      </c>
      <c r="AT715" s="26" t="str">
        <f t="shared" si="141"/>
        <v/>
      </c>
      <c r="AU715" s="26">
        <f t="shared" si="142"/>
        <v>0</v>
      </c>
      <c r="AV715" s="26">
        <f>COUNTIF($AU$2:AU715,0)</f>
        <v>426</v>
      </c>
    </row>
    <row r="716" spans="19:48" ht="18" customHeight="1" x14ac:dyDescent="0.7">
      <c r="S716" s="17">
        <f t="shared" ref="S716:S745" si="144">IF(S715="","",IF(MONTH(S715)&lt;&gt;MONTH(S715+1),"",S715+1))</f>
        <v>44167</v>
      </c>
      <c r="T716" s="25">
        <f t="shared" si="138"/>
        <v>44167</v>
      </c>
      <c r="U716" s="24" t="str">
        <f t="shared" si="139"/>
        <v>14</v>
      </c>
      <c r="V716" s="23">
        <f>IF(S716="","",IF(COUNTIF(祝日計算!$D$6:$H$12,祝日計算!U716)&gt;0,1,0))</f>
        <v>0</v>
      </c>
      <c r="AI716" s="17" t="str">
        <f t="shared" si="136"/>
        <v/>
      </c>
      <c r="AJ716" s="18"/>
      <c r="AL716" s="17" t="str">
        <f>IF(COUNTIF($AL$2:AL715,AI716)&gt;0,"",IF(AI716="","",AI716))</f>
        <v/>
      </c>
      <c r="AM716" s="16"/>
      <c r="AR716" s="27">
        <f t="shared" si="143"/>
        <v>44180</v>
      </c>
      <c r="AS716" s="27" t="str">
        <f t="shared" si="140"/>
        <v>火</v>
      </c>
      <c r="AT716" s="26" t="str">
        <f t="shared" si="141"/>
        <v/>
      </c>
      <c r="AU716" s="26">
        <f t="shared" si="142"/>
        <v>0</v>
      </c>
      <c r="AV716" s="26">
        <f>COUNTIF($AU$2:AU716,0)</f>
        <v>427</v>
      </c>
    </row>
    <row r="717" spans="19:48" ht="18" customHeight="1" x14ac:dyDescent="0.7">
      <c r="S717" s="17">
        <f t="shared" si="144"/>
        <v>44168</v>
      </c>
      <c r="T717" s="25">
        <f t="shared" si="138"/>
        <v>44168</v>
      </c>
      <c r="U717" s="24" t="str">
        <f t="shared" si="139"/>
        <v>15</v>
      </c>
      <c r="V717" s="23">
        <f>IF(S717="","",IF(COUNTIF(祝日計算!$D$6:$H$12,祝日計算!U717)&gt;0,1,0))</f>
        <v>0</v>
      </c>
      <c r="AI717" s="17">
        <f t="shared" si="136"/>
        <v>43891</v>
      </c>
      <c r="AJ717" s="18"/>
      <c r="AL717" s="17">
        <f>IF(COUNTIF($AL$2:AL716,AI717)&gt;0,"",IF(AI717="","",AI717))</f>
        <v>43891</v>
      </c>
      <c r="AM717" s="16"/>
      <c r="AR717" s="27">
        <f t="shared" si="143"/>
        <v>44181</v>
      </c>
      <c r="AS717" s="27" t="str">
        <f t="shared" si="140"/>
        <v>水</v>
      </c>
      <c r="AT717" s="26" t="str">
        <f t="shared" si="141"/>
        <v/>
      </c>
      <c r="AU717" s="26">
        <f t="shared" si="142"/>
        <v>0</v>
      </c>
      <c r="AV717" s="26">
        <f>COUNTIF($AU$2:AU717,0)</f>
        <v>428</v>
      </c>
    </row>
    <row r="718" spans="19:48" ht="18" customHeight="1" x14ac:dyDescent="0.7">
      <c r="S718" s="17">
        <f t="shared" si="144"/>
        <v>44169</v>
      </c>
      <c r="T718" s="25">
        <f t="shared" si="138"/>
        <v>44169</v>
      </c>
      <c r="U718" s="24" t="str">
        <f t="shared" si="139"/>
        <v>16</v>
      </c>
      <c r="V718" s="23">
        <f>IF(S718="","",IF(COUNTIF(祝日計算!$D$6:$H$12,祝日計算!U718)&gt;0,1,0))</f>
        <v>0</v>
      </c>
      <c r="AI718" s="17" t="str">
        <f t="shared" si="136"/>
        <v/>
      </c>
      <c r="AJ718" s="18"/>
      <c r="AL718" s="17" t="str">
        <f>IF(COUNTIF($AL$2:AL717,AI718)&gt;0,"",IF(AI718="","",AI718))</f>
        <v/>
      </c>
      <c r="AM718" s="16"/>
      <c r="AR718" s="27">
        <f t="shared" si="143"/>
        <v>44182</v>
      </c>
      <c r="AS718" s="27" t="str">
        <f t="shared" si="140"/>
        <v>木</v>
      </c>
      <c r="AT718" s="26" t="str">
        <f t="shared" si="141"/>
        <v/>
      </c>
      <c r="AU718" s="26">
        <f t="shared" si="142"/>
        <v>0</v>
      </c>
      <c r="AV718" s="26">
        <f>COUNTIF($AU$2:AU718,0)</f>
        <v>429</v>
      </c>
    </row>
    <row r="719" spans="19:48" ht="18" customHeight="1" x14ac:dyDescent="0.7">
      <c r="S719" s="17">
        <f t="shared" si="144"/>
        <v>44170</v>
      </c>
      <c r="T719" s="25">
        <f t="shared" si="138"/>
        <v>44170</v>
      </c>
      <c r="U719" s="24" t="str">
        <f t="shared" si="139"/>
        <v>17</v>
      </c>
      <c r="V719" s="23">
        <f>IF(S719="","",IF(COUNTIF(祝日計算!$D$6:$H$12,祝日計算!U719)&gt;0,1,0))</f>
        <v>1</v>
      </c>
      <c r="AI719" s="17" t="str">
        <f t="shared" si="136"/>
        <v/>
      </c>
      <c r="AJ719" s="18"/>
      <c r="AL719" s="17" t="str">
        <f>IF(COUNTIF($AL$2:AL718,AI719)&gt;0,"",IF(AI719="","",AI719))</f>
        <v/>
      </c>
      <c r="AM719" s="16"/>
      <c r="AR719" s="27">
        <f t="shared" si="143"/>
        <v>44183</v>
      </c>
      <c r="AS719" s="27" t="str">
        <f t="shared" si="140"/>
        <v>金</v>
      </c>
      <c r="AT719" s="26" t="str">
        <f t="shared" si="141"/>
        <v/>
      </c>
      <c r="AU719" s="26">
        <f t="shared" si="142"/>
        <v>0</v>
      </c>
      <c r="AV719" s="26">
        <f>COUNTIF($AU$2:AU719,0)</f>
        <v>430</v>
      </c>
    </row>
    <row r="720" spans="19:48" ht="18" customHeight="1" x14ac:dyDescent="0.7">
      <c r="S720" s="17">
        <f t="shared" si="144"/>
        <v>44171</v>
      </c>
      <c r="T720" s="25">
        <f t="shared" si="138"/>
        <v>44171</v>
      </c>
      <c r="U720" s="24" t="str">
        <f t="shared" si="139"/>
        <v>11</v>
      </c>
      <c r="V720" s="23">
        <f>IF(S720="","",IF(COUNTIF(祝日計算!$D$6:$H$12,祝日計算!U720)&gt;0,1,0))</f>
        <v>1</v>
      </c>
      <c r="AI720" s="17" t="str">
        <f t="shared" si="136"/>
        <v/>
      </c>
      <c r="AJ720" s="18"/>
      <c r="AL720" s="17" t="str">
        <f>IF(COUNTIF($AL$2:AL719,AI720)&gt;0,"",IF(AI720="","",AI720))</f>
        <v/>
      </c>
      <c r="AM720" s="16"/>
      <c r="AR720" s="27">
        <f t="shared" si="143"/>
        <v>44184</v>
      </c>
      <c r="AS720" s="27" t="str">
        <f t="shared" si="140"/>
        <v>土</v>
      </c>
      <c r="AT720" s="26" t="str">
        <f t="shared" si="141"/>
        <v/>
      </c>
      <c r="AU720" s="26">
        <f t="shared" si="142"/>
        <v>1</v>
      </c>
      <c r="AV720" s="26">
        <f>COUNTIF($AU$2:AU720,0)</f>
        <v>430</v>
      </c>
    </row>
    <row r="721" spans="19:48" ht="18" customHeight="1" x14ac:dyDescent="0.7">
      <c r="S721" s="17">
        <f t="shared" si="144"/>
        <v>44172</v>
      </c>
      <c r="T721" s="25">
        <f t="shared" si="138"/>
        <v>44172</v>
      </c>
      <c r="U721" s="24" t="str">
        <f t="shared" si="139"/>
        <v>12</v>
      </c>
      <c r="V721" s="23">
        <f>IF(S721="","",IF(COUNTIF(祝日計算!$D$6:$H$12,祝日計算!U721)&gt;0,1,0))</f>
        <v>0</v>
      </c>
      <c r="AI721" s="17" t="str">
        <f t="shared" si="136"/>
        <v/>
      </c>
      <c r="AJ721" s="18"/>
      <c r="AL721" s="17" t="str">
        <f>IF(COUNTIF($AL$2:AL720,AI721)&gt;0,"",IF(AI721="","",AI721))</f>
        <v/>
      </c>
      <c r="AM721" s="16"/>
      <c r="AR721" s="27">
        <f t="shared" si="143"/>
        <v>44185</v>
      </c>
      <c r="AS721" s="27" t="str">
        <f t="shared" si="140"/>
        <v>日</v>
      </c>
      <c r="AT721" s="26" t="str">
        <f t="shared" si="141"/>
        <v/>
      </c>
      <c r="AU721" s="26">
        <f t="shared" si="142"/>
        <v>1</v>
      </c>
      <c r="AV721" s="26">
        <f>COUNTIF($AU$2:AU721,0)</f>
        <v>430</v>
      </c>
    </row>
    <row r="722" spans="19:48" ht="18" customHeight="1" x14ac:dyDescent="0.7">
      <c r="S722" s="17">
        <f t="shared" si="144"/>
        <v>44173</v>
      </c>
      <c r="T722" s="25">
        <f t="shared" si="138"/>
        <v>44173</v>
      </c>
      <c r="U722" s="24" t="str">
        <f t="shared" si="139"/>
        <v>23</v>
      </c>
      <c r="V722" s="23">
        <f>IF(S722="","",IF(COUNTIF(祝日計算!$D$6:$H$12,祝日計算!U722)&gt;0,1,0))</f>
        <v>1</v>
      </c>
      <c r="AI722" s="17" t="str">
        <f t="shared" si="136"/>
        <v/>
      </c>
      <c r="AJ722" s="18"/>
      <c r="AL722" s="17" t="str">
        <f>IF(COUNTIF($AL$2:AL721,AI722)&gt;0,"",IF(AI722="","",AI722))</f>
        <v/>
      </c>
      <c r="AM722" s="16"/>
      <c r="AR722" s="27">
        <f t="shared" si="143"/>
        <v>44186</v>
      </c>
      <c r="AS722" s="27" t="str">
        <f t="shared" si="140"/>
        <v>月</v>
      </c>
      <c r="AT722" s="26" t="str">
        <f t="shared" si="141"/>
        <v/>
      </c>
      <c r="AU722" s="26">
        <f t="shared" si="142"/>
        <v>0</v>
      </c>
      <c r="AV722" s="26">
        <f>COUNTIF($AU$2:AU722,0)</f>
        <v>431</v>
      </c>
    </row>
    <row r="723" spans="19:48" ht="18" customHeight="1" x14ac:dyDescent="0.7">
      <c r="S723" s="17">
        <f t="shared" si="144"/>
        <v>44174</v>
      </c>
      <c r="T723" s="25">
        <f t="shared" si="138"/>
        <v>44174</v>
      </c>
      <c r="U723" s="24" t="str">
        <f t="shared" si="139"/>
        <v>24</v>
      </c>
      <c r="V723" s="23">
        <f>IF(S723="","",IF(COUNTIF(祝日計算!$D$6:$H$12,祝日計算!U723)&gt;0,1,0))</f>
        <v>0</v>
      </c>
      <c r="AI723" s="17">
        <f t="shared" si="136"/>
        <v>43897</v>
      </c>
      <c r="AJ723" s="18"/>
      <c r="AL723" s="17">
        <f>IF(COUNTIF($AL$2:AL722,AI723)&gt;0,"",IF(AI723="","",AI723))</f>
        <v>43897</v>
      </c>
      <c r="AM723" s="16"/>
      <c r="AR723" s="27">
        <f t="shared" si="143"/>
        <v>44187</v>
      </c>
      <c r="AS723" s="27" t="str">
        <f t="shared" si="140"/>
        <v>火</v>
      </c>
      <c r="AT723" s="26" t="str">
        <f t="shared" si="141"/>
        <v/>
      </c>
      <c r="AU723" s="26">
        <f t="shared" si="142"/>
        <v>1</v>
      </c>
      <c r="AV723" s="26">
        <f>COUNTIF($AU$2:AU723,0)</f>
        <v>431</v>
      </c>
    </row>
    <row r="724" spans="19:48" ht="18" customHeight="1" x14ac:dyDescent="0.7">
      <c r="S724" s="17">
        <f t="shared" si="144"/>
        <v>44175</v>
      </c>
      <c r="T724" s="25">
        <f t="shared" si="138"/>
        <v>44175</v>
      </c>
      <c r="U724" s="24" t="str">
        <f t="shared" si="139"/>
        <v>25</v>
      </c>
      <c r="V724" s="23">
        <f>IF(S724="","",IF(COUNTIF(祝日計算!$D$6:$H$12,祝日計算!U724)&gt;0,1,0))</f>
        <v>0</v>
      </c>
      <c r="AI724" s="17">
        <f t="shared" si="136"/>
        <v>43898</v>
      </c>
      <c r="AJ724" s="18"/>
      <c r="AL724" s="17">
        <f>IF(COUNTIF($AL$2:AL723,AI724)&gt;0,"",IF(AI724="","",AI724))</f>
        <v>43898</v>
      </c>
      <c r="AM724" s="16"/>
      <c r="AR724" s="27">
        <f t="shared" si="143"/>
        <v>44188</v>
      </c>
      <c r="AS724" s="27" t="str">
        <f t="shared" si="140"/>
        <v>水</v>
      </c>
      <c r="AT724" s="26" t="str">
        <f t="shared" si="141"/>
        <v/>
      </c>
      <c r="AU724" s="26">
        <f t="shared" si="142"/>
        <v>0</v>
      </c>
      <c r="AV724" s="26">
        <f>COUNTIF($AU$2:AU724,0)</f>
        <v>432</v>
      </c>
    </row>
    <row r="725" spans="19:48" ht="18" customHeight="1" x14ac:dyDescent="0.7">
      <c r="S725" s="17">
        <f t="shared" si="144"/>
        <v>44176</v>
      </c>
      <c r="T725" s="25">
        <f t="shared" si="138"/>
        <v>44176</v>
      </c>
      <c r="U725" s="24" t="str">
        <f t="shared" si="139"/>
        <v>26</v>
      </c>
      <c r="V725" s="23">
        <f>IF(S725="","",IF(COUNTIF(祝日計算!$D$6:$H$12,祝日計算!U725)&gt;0,1,0))</f>
        <v>0</v>
      </c>
      <c r="AI725" s="17" t="str">
        <f t="shared" si="136"/>
        <v/>
      </c>
      <c r="AJ725" s="18"/>
      <c r="AL725" s="17" t="str">
        <f>IF(COUNTIF($AL$2:AL724,AI725)&gt;0,"",IF(AI725="","",AI725))</f>
        <v/>
      </c>
      <c r="AM725" s="16"/>
      <c r="AR725" s="27">
        <f t="shared" si="143"/>
        <v>44189</v>
      </c>
      <c r="AS725" s="27" t="str">
        <f t="shared" si="140"/>
        <v>木</v>
      </c>
      <c r="AT725" s="26" t="str">
        <f t="shared" si="141"/>
        <v/>
      </c>
      <c r="AU725" s="26">
        <f t="shared" si="142"/>
        <v>0</v>
      </c>
      <c r="AV725" s="26">
        <f>COUNTIF($AU$2:AU725,0)</f>
        <v>433</v>
      </c>
    </row>
    <row r="726" spans="19:48" ht="18" customHeight="1" x14ac:dyDescent="0.7">
      <c r="S726" s="17">
        <f t="shared" si="144"/>
        <v>44177</v>
      </c>
      <c r="T726" s="25">
        <f t="shared" si="138"/>
        <v>44177</v>
      </c>
      <c r="U726" s="24" t="str">
        <f t="shared" si="139"/>
        <v>27</v>
      </c>
      <c r="V726" s="23">
        <f>IF(S726="","",IF(COUNTIF(祝日計算!$D$6:$H$12,祝日計算!U726)&gt;0,1,0))</f>
        <v>1</v>
      </c>
      <c r="AI726" s="17">
        <f t="shared" si="136"/>
        <v>43900</v>
      </c>
      <c r="AJ726" s="18"/>
      <c r="AL726" s="17">
        <f>IF(COUNTIF($AL$2:AL725,AI726)&gt;0,"",IF(AI726="","",AI726))</f>
        <v>43900</v>
      </c>
      <c r="AM726" s="16"/>
      <c r="AR726" s="27">
        <f t="shared" si="143"/>
        <v>44190</v>
      </c>
      <c r="AS726" s="27" t="str">
        <f t="shared" si="140"/>
        <v>金</v>
      </c>
      <c r="AT726" s="26" t="str">
        <f t="shared" si="141"/>
        <v/>
      </c>
      <c r="AU726" s="26">
        <f t="shared" si="142"/>
        <v>0</v>
      </c>
      <c r="AV726" s="26">
        <f>COUNTIF($AU$2:AU726,0)</f>
        <v>434</v>
      </c>
    </row>
    <row r="727" spans="19:48" ht="18" customHeight="1" x14ac:dyDescent="0.7">
      <c r="S727" s="17">
        <f t="shared" si="144"/>
        <v>44178</v>
      </c>
      <c r="T727" s="25">
        <f t="shared" si="138"/>
        <v>44178</v>
      </c>
      <c r="U727" s="24" t="str">
        <f t="shared" si="139"/>
        <v>21</v>
      </c>
      <c r="V727" s="23">
        <f>IF(S727="","",IF(COUNTIF(祝日計算!$D$6:$H$12,祝日計算!U727)&gt;0,1,0))</f>
        <v>1</v>
      </c>
      <c r="AI727" s="17" t="str">
        <f t="shared" si="136"/>
        <v/>
      </c>
      <c r="AJ727" s="18"/>
      <c r="AL727" s="17" t="str">
        <f>IF(COUNTIF($AL$2:AL726,AI727)&gt;0,"",IF(AI727="","",AI727))</f>
        <v/>
      </c>
      <c r="AM727" s="16"/>
      <c r="AR727" s="27">
        <f t="shared" si="143"/>
        <v>44191</v>
      </c>
      <c r="AS727" s="27" t="str">
        <f t="shared" si="140"/>
        <v>土</v>
      </c>
      <c r="AT727" s="26" t="str">
        <f t="shared" si="141"/>
        <v/>
      </c>
      <c r="AU727" s="26">
        <f t="shared" si="142"/>
        <v>1</v>
      </c>
      <c r="AV727" s="26">
        <f>COUNTIF($AU$2:AU727,0)</f>
        <v>434</v>
      </c>
    </row>
    <row r="728" spans="19:48" ht="18" customHeight="1" x14ac:dyDescent="0.7">
      <c r="S728" s="17">
        <f t="shared" si="144"/>
        <v>44179</v>
      </c>
      <c r="T728" s="25">
        <f t="shared" si="138"/>
        <v>44179</v>
      </c>
      <c r="U728" s="24" t="str">
        <f t="shared" si="139"/>
        <v>22</v>
      </c>
      <c r="V728" s="23">
        <f>IF(S728="","",IF(COUNTIF(祝日計算!$D$6:$H$12,祝日計算!U728)&gt;0,1,0))</f>
        <v>0</v>
      </c>
      <c r="AI728" s="17" t="str">
        <f t="shared" si="136"/>
        <v/>
      </c>
      <c r="AJ728" s="18"/>
      <c r="AL728" s="17" t="str">
        <f>IF(COUNTIF($AL$2:AL727,AI728)&gt;0,"",IF(AI728="","",AI728))</f>
        <v/>
      </c>
      <c r="AM728" s="16"/>
      <c r="AR728" s="27">
        <f t="shared" si="143"/>
        <v>44192</v>
      </c>
      <c r="AS728" s="27" t="str">
        <f t="shared" si="140"/>
        <v>日</v>
      </c>
      <c r="AT728" s="26" t="str">
        <f t="shared" si="141"/>
        <v/>
      </c>
      <c r="AU728" s="26">
        <f t="shared" si="142"/>
        <v>1</v>
      </c>
      <c r="AV728" s="26">
        <f>COUNTIF($AU$2:AU728,0)</f>
        <v>434</v>
      </c>
    </row>
    <row r="729" spans="19:48" ht="18" customHeight="1" x14ac:dyDescent="0.7">
      <c r="S729" s="17">
        <f t="shared" si="144"/>
        <v>44180</v>
      </c>
      <c r="T729" s="25">
        <f t="shared" si="138"/>
        <v>44180</v>
      </c>
      <c r="U729" s="24" t="str">
        <f t="shared" si="139"/>
        <v>33</v>
      </c>
      <c r="V729" s="23">
        <f>IF(S729="","",IF(COUNTIF(祝日計算!$D$6:$H$12,祝日計算!U729)&gt;0,1,0))</f>
        <v>0</v>
      </c>
      <c r="AI729" s="17" t="str">
        <f t="shared" si="136"/>
        <v/>
      </c>
      <c r="AJ729" s="18"/>
      <c r="AL729" s="17" t="str">
        <f>IF(COUNTIF($AL$2:AL728,AI729)&gt;0,"",IF(AI729="","",AI729))</f>
        <v/>
      </c>
      <c r="AM729" s="16"/>
      <c r="AR729" s="27">
        <f t="shared" si="143"/>
        <v>44193</v>
      </c>
      <c r="AS729" s="27" t="str">
        <f t="shared" si="140"/>
        <v>月</v>
      </c>
      <c r="AT729" s="26" t="str">
        <f t="shared" si="141"/>
        <v/>
      </c>
      <c r="AU729" s="26">
        <f t="shared" si="142"/>
        <v>0</v>
      </c>
      <c r="AV729" s="26">
        <f>COUNTIF($AU$2:AU729,0)</f>
        <v>435</v>
      </c>
    </row>
    <row r="730" spans="19:48" ht="18" customHeight="1" x14ac:dyDescent="0.7">
      <c r="S730" s="17">
        <f t="shared" si="144"/>
        <v>44181</v>
      </c>
      <c r="T730" s="25">
        <f t="shared" si="138"/>
        <v>44181</v>
      </c>
      <c r="U730" s="24" t="str">
        <f t="shared" si="139"/>
        <v>34</v>
      </c>
      <c r="V730" s="23">
        <f>IF(S730="","",IF(COUNTIF(祝日計算!$D$6:$H$12,祝日計算!U730)&gt;0,1,0))</f>
        <v>0</v>
      </c>
      <c r="AI730" s="17">
        <f t="shared" si="136"/>
        <v>43904</v>
      </c>
      <c r="AJ730" s="18"/>
      <c r="AL730" s="17">
        <f>IF(COUNTIF($AL$2:AL729,AI730)&gt;0,"",IF(AI730="","",AI730))</f>
        <v>43904</v>
      </c>
      <c r="AM730" s="16"/>
      <c r="AR730" s="27">
        <f t="shared" si="143"/>
        <v>44194</v>
      </c>
      <c r="AS730" s="27" t="str">
        <f t="shared" si="140"/>
        <v>祝</v>
      </c>
      <c r="AT730" s="26" t="str">
        <f t="shared" si="141"/>
        <v>年末休</v>
      </c>
      <c r="AU730" s="26">
        <f t="shared" si="142"/>
        <v>1</v>
      </c>
      <c r="AV730" s="26">
        <f>COUNTIF($AU$2:AU730,0)</f>
        <v>435</v>
      </c>
    </row>
    <row r="731" spans="19:48" ht="18" customHeight="1" x14ac:dyDescent="0.7">
      <c r="S731" s="17">
        <f t="shared" si="144"/>
        <v>44182</v>
      </c>
      <c r="T731" s="25">
        <f t="shared" si="138"/>
        <v>44182</v>
      </c>
      <c r="U731" s="24" t="str">
        <f t="shared" si="139"/>
        <v>35</v>
      </c>
      <c r="V731" s="23">
        <f>IF(S731="","",IF(COUNTIF(祝日計算!$D$6:$H$12,祝日計算!U731)&gt;0,1,0))</f>
        <v>0</v>
      </c>
      <c r="AI731" s="17">
        <f t="shared" ref="AI731:AI794" si="145">IF(V450=0,"",S450)</f>
        <v>43905</v>
      </c>
      <c r="AJ731" s="18"/>
      <c r="AL731" s="17">
        <f>IF(COUNTIF($AL$2:AL730,AI731)&gt;0,"",IF(AI731="","",AI731))</f>
        <v>43905</v>
      </c>
      <c r="AM731" s="16"/>
      <c r="AR731" s="27">
        <f t="shared" si="143"/>
        <v>44195</v>
      </c>
      <c r="AS731" s="27" t="str">
        <f t="shared" si="140"/>
        <v>祝</v>
      </c>
      <c r="AT731" s="26" t="str">
        <f t="shared" si="141"/>
        <v>年末休</v>
      </c>
      <c r="AU731" s="26">
        <f t="shared" si="142"/>
        <v>1</v>
      </c>
      <c r="AV731" s="26">
        <f>COUNTIF($AU$2:AU731,0)</f>
        <v>435</v>
      </c>
    </row>
    <row r="732" spans="19:48" ht="18" customHeight="1" x14ac:dyDescent="0.7">
      <c r="S732" s="17">
        <f t="shared" si="144"/>
        <v>44183</v>
      </c>
      <c r="T732" s="25">
        <f t="shared" si="138"/>
        <v>44183</v>
      </c>
      <c r="U732" s="24" t="str">
        <f t="shared" si="139"/>
        <v>36</v>
      </c>
      <c r="V732" s="23">
        <f>IF(S732="","",IF(COUNTIF(祝日計算!$D$6:$H$12,祝日計算!U732)&gt;0,1,0))</f>
        <v>0</v>
      </c>
      <c r="AI732" s="17" t="str">
        <f t="shared" si="145"/>
        <v/>
      </c>
      <c r="AJ732" s="18"/>
      <c r="AL732" s="17" t="str">
        <f>IF(COUNTIF($AL$2:AL731,AI732)&gt;0,"",IF(AI732="","",AI732))</f>
        <v/>
      </c>
      <c r="AM732" s="16"/>
      <c r="AR732" s="27">
        <f t="shared" si="143"/>
        <v>44196</v>
      </c>
      <c r="AS732" s="27" t="str">
        <f t="shared" si="140"/>
        <v>祝</v>
      </c>
      <c r="AT732" s="26" t="str">
        <f t="shared" si="141"/>
        <v>年末休</v>
      </c>
      <c r="AU732" s="26">
        <f t="shared" si="142"/>
        <v>1</v>
      </c>
      <c r="AV732" s="26">
        <f>COUNTIF($AU$2:AU732,0)</f>
        <v>435</v>
      </c>
    </row>
    <row r="733" spans="19:48" ht="18" customHeight="1" x14ac:dyDescent="0.7">
      <c r="S733" s="17">
        <f t="shared" si="144"/>
        <v>44184</v>
      </c>
      <c r="T733" s="25">
        <f t="shared" si="138"/>
        <v>44184</v>
      </c>
      <c r="U733" s="24" t="str">
        <f t="shared" si="139"/>
        <v>37</v>
      </c>
      <c r="V733" s="23">
        <f>IF(S733="","",IF(COUNTIF(祝日計算!$D$6:$H$12,祝日計算!U733)&gt;0,1,0))</f>
        <v>1</v>
      </c>
      <c r="AI733" s="17" t="str">
        <f t="shared" si="145"/>
        <v/>
      </c>
      <c r="AJ733" s="18"/>
      <c r="AL733" s="17" t="str">
        <f>IF(COUNTIF($AL$2:AL732,AI733)&gt;0,"",IF(AI733="","",AI733))</f>
        <v/>
      </c>
      <c r="AM733" s="16"/>
      <c r="AR733" s="27">
        <f t="shared" si="143"/>
        <v>44197</v>
      </c>
      <c r="AS733" s="27" t="str">
        <f t="shared" si="140"/>
        <v>祝</v>
      </c>
      <c r="AT733" s="26" t="str">
        <f t="shared" si="141"/>
        <v>元日</v>
      </c>
      <c r="AU733" s="26">
        <f t="shared" si="142"/>
        <v>1</v>
      </c>
      <c r="AV733" s="26">
        <f>COUNTIF($AU$2:AU733,0)</f>
        <v>435</v>
      </c>
    </row>
    <row r="734" spans="19:48" ht="18" customHeight="1" x14ac:dyDescent="0.7">
      <c r="S734" s="17">
        <f t="shared" si="144"/>
        <v>44185</v>
      </c>
      <c r="T734" s="25">
        <f t="shared" si="138"/>
        <v>44185</v>
      </c>
      <c r="U734" s="24" t="str">
        <f t="shared" si="139"/>
        <v>31</v>
      </c>
      <c r="V734" s="23">
        <f>IF(S734="","",IF(COUNTIF(祝日計算!$D$6:$H$12,祝日計算!U734)&gt;0,1,0))</f>
        <v>1</v>
      </c>
      <c r="AI734" s="17" t="str">
        <f t="shared" si="145"/>
        <v/>
      </c>
      <c r="AJ734" s="18"/>
      <c r="AL734" s="17" t="str">
        <f>IF(COUNTIF($AL$2:AL733,AI734)&gt;0,"",IF(AI734="","",AI734))</f>
        <v/>
      </c>
      <c r="AM734" s="16"/>
      <c r="AR734" s="27">
        <f t="shared" si="143"/>
        <v>44198</v>
      </c>
      <c r="AS734" s="27" t="str">
        <f t="shared" si="140"/>
        <v>祝</v>
      </c>
      <c r="AT734" s="26" t="str">
        <f t="shared" si="141"/>
        <v>年末休</v>
      </c>
      <c r="AU734" s="26">
        <f t="shared" si="142"/>
        <v>1</v>
      </c>
      <c r="AV734" s="26">
        <f>COUNTIF($AU$2:AU734,0)</f>
        <v>435</v>
      </c>
    </row>
    <row r="735" spans="19:48" ht="18" customHeight="1" x14ac:dyDescent="0.7">
      <c r="S735" s="17">
        <f t="shared" si="144"/>
        <v>44186</v>
      </c>
      <c r="T735" s="25">
        <f t="shared" si="138"/>
        <v>44186</v>
      </c>
      <c r="U735" s="24" t="str">
        <f t="shared" si="139"/>
        <v>32</v>
      </c>
      <c r="V735" s="23">
        <f>IF(S735="","",IF(COUNTIF(祝日計算!$D$6:$H$12,祝日計算!U735)&gt;0,1,0))</f>
        <v>0</v>
      </c>
      <c r="AI735" s="17" t="str">
        <f t="shared" si="145"/>
        <v/>
      </c>
      <c r="AJ735" s="18"/>
      <c r="AL735" s="17" t="str">
        <f>IF(COUNTIF($AL$2:AL734,AI735)&gt;0,"",IF(AI735="","",AI735))</f>
        <v/>
      </c>
      <c r="AM735" s="16"/>
      <c r="AR735" s="27">
        <f t="shared" si="143"/>
        <v>44199</v>
      </c>
      <c r="AS735" s="27" t="str">
        <f t="shared" si="140"/>
        <v>祝</v>
      </c>
      <c r="AT735" s="26" t="str">
        <f t="shared" si="141"/>
        <v>年末休</v>
      </c>
      <c r="AU735" s="26">
        <f t="shared" si="142"/>
        <v>1</v>
      </c>
      <c r="AV735" s="26">
        <f>COUNTIF($AU$2:AU735,0)</f>
        <v>435</v>
      </c>
    </row>
    <row r="736" spans="19:48" ht="18" customHeight="1" x14ac:dyDescent="0.7">
      <c r="S736" s="17">
        <f t="shared" si="144"/>
        <v>44187</v>
      </c>
      <c r="T736" s="25">
        <f t="shared" si="138"/>
        <v>44187</v>
      </c>
      <c r="U736" s="24" t="str">
        <f t="shared" si="139"/>
        <v>43</v>
      </c>
      <c r="V736" s="23">
        <f>IF(S736="","",IF(COUNTIF(祝日計算!$D$6:$H$12,祝日計算!U736)&gt;0,1,0))</f>
        <v>1</v>
      </c>
      <c r="AI736" s="17" t="str">
        <f t="shared" si="145"/>
        <v/>
      </c>
      <c r="AJ736" s="18"/>
      <c r="AL736" s="17" t="str">
        <f>IF(COUNTIF($AL$2:AL735,AI736)&gt;0,"",IF(AI736="","",AI736))</f>
        <v/>
      </c>
      <c r="AM736" s="16"/>
      <c r="AR736" s="27">
        <f t="shared" si="143"/>
        <v>44200</v>
      </c>
      <c r="AS736" s="27" t="str">
        <f t="shared" si="140"/>
        <v>月</v>
      </c>
      <c r="AT736" s="26" t="str">
        <f t="shared" si="141"/>
        <v/>
      </c>
      <c r="AU736" s="26">
        <f t="shared" si="142"/>
        <v>0</v>
      </c>
      <c r="AV736" s="26">
        <f>COUNTIF($AU$2:AU736,0)</f>
        <v>436</v>
      </c>
    </row>
    <row r="737" spans="19:48" ht="18" customHeight="1" x14ac:dyDescent="0.7">
      <c r="S737" s="17">
        <f t="shared" si="144"/>
        <v>44188</v>
      </c>
      <c r="T737" s="25">
        <f t="shared" si="138"/>
        <v>44188</v>
      </c>
      <c r="U737" s="24" t="str">
        <f t="shared" si="139"/>
        <v>44</v>
      </c>
      <c r="V737" s="23">
        <f>IF(S737="","",IF(COUNTIF(祝日計算!$D$6:$H$12,祝日計算!U737)&gt;0,1,0))</f>
        <v>0</v>
      </c>
      <c r="AI737" s="17">
        <f t="shared" si="145"/>
        <v>43911</v>
      </c>
      <c r="AJ737" s="18"/>
      <c r="AL737" s="17">
        <f>IF(COUNTIF($AL$2:AL736,AI737)&gt;0,"",IF(AI737="","",AI737))</f>
        <v>43911</v>
      </c>
      <c r="AM737" s="16"/>
      <c r="AR737" s="27">
        <f t="shared" si="143"/>
        <v>44201</v>
      </c>
      <c r="AS737" s="27" t="str">
        <f t="shared" si="140"/>
        <v>火</v>
      </c>
      <c r="AT737" s="26" t="str">
        <f t="shared" si="141"/>
        <v/>
      </c>
      <c r="AU737" s="26">
        <f t="shared" si="142"/>
        <v>0</v>
      </c>
      <c r="AV737" s="26">
        <f>COUNTIF($AU$2:AU737,0)</f>
        <v>437</v>
      </c>
    </row>
    <row r="738" spans="19:48" ht="18" customHeight="1" x14ac:dyDescent="0.7">
      <c r="S738" s="17">
        <f t="shared" si="144"/>
        <v>44189</v>
      </c>
      <c r="T738" s="25">
        <f t="shared" si="138"/>
        <v>44189</v>
      </c>
      <c r="U738" s="24" t="str">
        <f t="shared" si="139"/>
        <v>45</v>
      </c>
      <c r="V738" s="23">
        <f>IF(S738="","",IF(COUNTIF(祝日計算!$D$6:$H$12,祝日計算!U738)&gt;0,1,0))</f>
        <v>0</v>
      </c>
      <c r="AI738" s="17">
        <f t="shared" si="145"/>
        <v>43912</v>
      </c>
      <c r="AJ738" s="18"/>
      <c r="AL738" s="17">
        <f>IF(COUNTIF($AL$2:AL737,AI738)&gt;0,"",IF(AI738="","",AI738))</f>
        <v>43912</v>
      </c>
      <c r="AM738" s="16"/>
      <c r="AR738" s="27">
        <f t="shared" si="143"/>
        <v>44202</v>
      </c>
      <c r="AS738" s="27" t="str">
        <f t="shared" si="140"/>
        <v>水</v>
      </c>
      <c r="AT738" s="26" t="str">
        <f t="shared" si="141"/>
        <v/>
      </c>
      <c r="AU738" s="26">
        <f t="shared" si="142"/>
        <v>0</v>
      </c>
      <c r="AV738" s="26">
        <f>COUNTIF($AU$2:AU738,0)</f>
        <v>438</v>
      </c>
    </row>
    <row r="739" spans="19:48" ht="18" customHeight="1" x14ac:dyDescent="0.7">
      <c r="S739" s="17">
        <f t="shared" si="144"/>
        <v>44190</v>
      </c>
      <c r="T739" s="25">
        <f t="shared" si="138"/>
        <v>44190</v>
      </c>
      <c r="U739" s="24" t="str">
        <f t="shared" si="139"/>
        <v>46</v>
      </c>
      <c r="V739" s="23">
        <f>IF(S739="","",IF(COUNTIF(祝日計算!$D$6:$H$12,祝日計算!U739)&gt;0,1,0))</f>
        <v>0</v>
      </c>
      <c r="AI739" s="17" t="str">
        <f t="shared" si="145"/>
        <v/>
      </c>
      <c r="AJ739" s="18"/>
      <c r="AL739" s="17" t="str">
        <f>IF(COUNTIF($AL$2:AL738,AI739)&gt;0,"",IF(AI739="","",AI739))</f>
        <v/>
      </c>
      <c r="AM739" s="16"/>
      <c r="AR739" s="27">
        <f t="shared" si="143"/>
        <v>44203</v>
      </c>
      <c r="AS739" s="27" t="str">
        <f t="shared" si="140"/>
        <v>木</v>
      </c>
      <c r="AT739" s="26" t="str">
        <f t="shared" si="141"/>
        <v/>
      </c>
      <c r="AU739" s="26">
        <f t="shared" si="142"/>
        <v>0</v>
      </c>
      <c r="AV739" s="26">
        <f>COUNTIF($AU$2:AU739,0)</f>
        <v>439</v>
      </c>
    </row>
    <row r="740" spans="19:48" ht="18" customHeight="1" x14ac:dyDescent="0.7">
      <c r="S740" s="17">
        <f t="shared" si="144"/>
        <v>44191</v>
      </c>
      <c r="T740" s="25">
        <f t="shared" si="138"/>
        <v>44191</v>
      </c>
      <c r="U740" s="24" t="str">
        <f t="shared" si="139"/>
        <v>47</v>
      </c>
      <c r="V740" s="23">
        <f>IF(S740="","",IF(COUNTIF(祝日計算!$D$6:$H$12,祝日計算!U740)&gt;0,1,0))</f>
        <v>1</v>
      </c>
      <c r="AI740" s="17">
        <f t="shared" si="145"/>
        <v>43914</v>
      </c>
      <c r="AJ740" s="18"/>
      <c r="AL740" s="17">
        <f>IF(COUNTIF($AL$2:AL739,AI740)&gt;0,"",IF(AI740="","",AI740))</f>
        <v>43914</v>
      </c>
      <c r="AM740" s="16"/>
      <c r="AR740" s="27">
        <f t="shared" si="143"/>
        <v>44204</v>
      </c>
      <c r="AS740" s="27" t="str">
        <f t="shared" si="140"/>
        <v>金</v>
      </c>
      <c r="AT740" s="26" t="str">
        <f t="shared" si="141"/>
        <v/>
      </c>
      <c r="AU740" s="26">
        <f t="shared" si="142"/>
        <v>0</v>
      </c>
      <c r="AV740" s="26">
        <f>COUNTIF($AU$2:AU740,0)</f>
        <v>440</v>
      </c>
    </row>
    <row r="741" spans="19:48" ht="18" customHeight="1" x14ac:dyDescent="0.7">
      <c r="S741" s="17">
        <f t="shared" si="144"/>
        <v>44192</v>
      </c>
      <c r="T741" s="25">
        <f t="shared" si="138"/>
        <v>44192</v>
      </c>
      <c r="U741" s="24" t="str">
        <f t="shared" si="139"/>
        <v>41</v>
      </c>
      <c r="V741" s="23">
        <f>IF(S741="","",IF(COUNTIF(祝日計算!$D$6:$H$12,祝日計算!U741)&gt;0,1,0))</f>
        <v>1</v>
      </c>
      <c r="AI741" s="17" t="str">
        <f t="shared" si="145"/>
        <v/>
      </c>
      <c r="AJ741" s="18"/>
      <c r="AL741" s="17" t="str">
        <f>IF(COUNTIF($AL$2:AL740,AI741)&gt;0,"",IF(AI741="","",AI741))</f>
        <v/>
      </c>
      <c r="AM741" s="16"/>
      <c r="AR741" s="27">
        <f t="shared" si="143"/>
        <v>44205</v>
      </c>
      <c r="AS741" s="27" t="str">
        <f t="shared" si="140"/>
        <v>土</v>
      </c>
      <c r="AT741" s="26" t="str">
        <f t="shared" si="141"/>
        <v/>
      </c>
      <c r="AU741" s="26">
        <f t="shared" si="142"/>
        <v>1</v>
      </c>
      <c r="AV741" s="26">
        <f>COUNTIF($AU$2:AU741,0)</f>
        <v>440</v>
      </c>
    </row>
    <row r="742" spans="19:48" ht="18" customHeight="1" x14ac:dyDescent="0.7">
      <c r="S742" s="17">
        <f t="shared" si="144"/>
        <v>44193</v>
      </c>
      <c r="T742" s="25">
        <f t="shared" si="138"/>
        <v>44193</v>
      </c>
      <c r="U742" s="24" t="str">
        <f t="shared" si="139"/>
        <v>42</v>
      </c>
      <c r="V742" s="23">
        <f>IF(S742="","",IF(COUNTIF(祝日計算!$D$6:$H$12,祝日計算!U742)&gt;0,1,0))</f>
        <v>0</v>
      </c>
      <c r="AI742" s="17" t="str">
        <f t="shared" si="145"/>
        <v/>
      </c>
      <c r="AJ742" s="18"/>
      <c r="AL742" s="17" t="str">
        <f>IF(COUNTIF($AL$2:AL741,AI742)&gt;0,"",IF(AI742="","",AI742))</f>
        <v/>
      </c>
      <c r="AM742" s="16"/>
      <c r="AR742" s="27">
        <f t="shared" si="143"/>
        <v>44206</v>
      </c>
      <c r="AS742" s="27" t="str">
        <f t="shared" si="140"/>
        <v>日</v>
      </c>
      <c r="AT742" s="26" t="str">
        <f t="shared" si="141"/>
        <v/>
      </c>
      <c r="AU742" s="26">
        <f t="shared" si="142"/>
        <v>1</v>
      </c>
      <c r="AV742" s="26">
        <f>COUNTIF($AU$2:AU742,0)</f>
        <v>440</v>
      </c>
    </row>
    <row r="743" spans="19:48" ht="18" customHeight="1" x14ac:dyDescent="0.7">
      <c r="S743" s="17">
        <f t="shared" si="144"/>
        <v>44194</v>
      </c>
      <c r="T743" s="25">
        <f t="shared" si="138"/>
        <v>44194</v>
      </c>
      <c r="U743" s="24" t="str">
        <f t="shared" si="139"/>
        <v>53</v>
      </c>
      <c r="V743" s="23">
        <f>IF(S743="","",IF(COUNTIF(祝日計算!$D$6:$H$12,祝日計算!U743)&gt;0,1,0))</f>
        <v>0</v>
      </c>
      <c r="AI743" s="17" t="str">
        <f t="shared" si="145"/>
        <v/>
      </c>
      <c r="AJ743" s="18"/>
      <c r="AL743" s="17" t="str">
        <f>IF(COUNTIF($AL$2:AL742,AI743)&gt;0,"",IF(AI743="","",AI743))</f>
        <v/>
      </c>
      <c r="AM743" s="16"/>
      <c r="AR743" s="27">
        <f t="shared" si="143"/>
        <v>44207</v>
      </c>
      <c r="AS743" s="27" t="str">
        <f t="shared" si="140"/>
        <v>祝</v>
      </c>
      <c r="AT743" s="26" t="str">
        <f t="shared" si="141"/>
        <v>成人の日</v>
      </c>
      <c r="AU743" s="26">
        <f t="shared" si="142"/>
        <v>1</v>
      </c>
      <c r="AV743" s="26">
        <f>COUNTIF($AU$2:AU743,0)</f>
        <v>440</v>
      </c>
    </row>
    <row r="744" spans="19:48" ht="18" customHeight="1" x14ac:dyDescent="0.7">
      <c r="S744" s="17">
        <f t="shared" si="144"/>
        <v>44195</v>
      </c>
      <c r="T744" s="25">
        <f t="shared" si="138"/>
        <v>44195</v>
      </c>
      <c r="U744" s="24" t="str">
        <f t="shared" si="139"/>
        <v>54</v>
      </c>
      <c r="V744" s="23">
        <f>IF(S744="","",IF(COUNTIF(祝日計算!$D$6:$H$12,祝日計算!U744)&gt;0,1,0))</f>
        <v>0</v>
      </c>
      <c r="AI744" s="17">
        <f t="shared" si="145"/>
        <v>43918</v>
      </c>
      <c r="AJ744" s="18"/>
      <c r="AL744" s="17">
        <f>IF(COUNTIF($AL$2:AL743,AI744)&gt;0,"",IF(AI744="","",AI744))</f>
        <v>43918</v>
      </c>
      <c r="AM744" s="16"/>
      <c r="AR744" s="27">
        <f t="shared" si="143"/>
        <v>44208</v>
      </c>
      <c r="AS744" s="27" t="str">
        <f t="shared" si="140"/>
        <v>火</v>
      </c>
      <c r="AT744" s="26" t="str">
        <f t="shared" si="141"/>
        <v/>
      </c>
      <c r="AU744" s="26">
        <f t="shared" si="142"/>
        <v>1</v>
      </c>
      <c r="AV744" s="26">
        <f>COUNTIF($AU$2:AU744,0)</f>
        <v>440</v>
      </c>
    </row>
    <row r="745" spans="19:48" ht="18" customHeight="1" thickBot="1" x14ac:dyDescent="0.75">
      <c r="S745" s="14">
        <f t="shared" si="144"/>
        <v>44196</v>
      </c>
      <c r="T745" s="22">
        <f t="shared" si="138"/>
        <v>44196</v>
      </c>
      <c r="U745" s="21" t="str">
        <f t="shared" si="139"/>
        <v>55</v>
      </c>
      <c r="V745" s="20">
        <f>IF(S745="","",IF(COUNTIF(祝日計算!$D$6:$H$12,祝日計算!U745)&gt;0,1,0))</f>
        <v>0</v>
      </c>
      <c r="AI745" s="17">
        <f t="shared" si="145"/>
        <v>43919</v>
      </c>
      <c r="AJ745" s="18"/>
      <c r="AL745" s="17">
        <f>IF(COUNTIF($AL$2:AL744,AI745)&gt;0,"",IF(AI745="","",AI745))</f>
        <v>43919</v>
      </c>
      <c r="AM745" s="16"/>
      <c r="AR745" s="27">
        <f t="shared" si="143"/>
        <v>44209</v>
      </c>
      <c r="AS745" s="27" t="str">
        <f t="shared" si="140"/>
        <v>水</v>
      </c>
      <c r="AT745" s="26" t="str">
        <f t="shared" si="141"/>
        <v/>
      </c>
      <c r="AU745" s="26">
        <f t="shared" si="142"/>
        <v>0</v>
      </c>
      <c r="AV745" s="26">
        <f>COUNTIF($AU$2:AU745,0)</f>
        <v>441</v>
      </c>
    </row>
    <row r="746" spans="19:48" ht="18" customHeight="1" x14ac:dyDescent="0.7">
      <c r="S746" s="31">
        <f>DATE(設定!$G$2+1,1,1)</f>
        <v>44197</v>
      </c>
      <c r="T746" s="30">
        <f t="shared" si="138"/>
        <v>44197</v>
      </c>
      <c r="U746" s="29" t="str">
        <f t="shared" si="139"/>
        <v>16</v>
      </c>
      <c r="V746" s="28">
        <f>IF(S746="","",IF(COUNTIF(祝日計算!$D$6:$H$12,祝日計算!U746)&gt;0,1,0))</f>
        <v>0</v>
      </c>
      <c r="AI746" s="17" t="str">
        <f t="shared" si="145"/>
        <v/>
      </c>
      <c r="AJ746" s="18"/>
      <c r="AL746" s="17" t="str">
        <f>IF(COUNTIF($AL$2:AL745,AI746)&gt;0,"",IF(AI746="","",AI746))</f>
        <v/>
      </c>
      <c r="AM746" s="16"/>
      <c r="AR746" s="27">
        <f t="shared" si="143"/>
        <v>44210</v>
      </c>
      <c r="AS746" s="27" t="str">
        <f t="shared" si="140"/>
        <v>木</v>
      </c>
      <c r="AT746" s="26" t="str">
        <f t="shared" si="141"/>
        <v/>
      </c>
      <c r="AU746" s="26">
        <f t="shared" si="142"/>
        <v>0</v>
      </c>
      <c r="AV746" s="26">
        <f>COUNTIF($AU$2:AU746,0)</f>
        <v>442</v>
      </c>
    </row>
    <row r="747" spans="19:48" ht="18" customHeight="1" x14ac:dyDescent="0.7">
      <c r="S747" s="17">
        <f t="shared" ref="S747:S776" si="146">IF(S746="","",IF(MONTH(S746)&lt;&gt;MONTH(S746+1),"",S746+1))</f>
        <v>44198</v>
      </c>
      <c r="T747" s="25">
        <f t="shared" si="138"/>
        <v>44198</v>
      </c>
      <c r="U747" s="24" t="str">
        <f t="shared" si="139"/>
        <v>17</v>
      </c>
      <c r="V747" s="23">
        <f>IF(S747="","",IF(COUNTIF(祝日計算!$D$6:$H$12,祝日計算!U747)&gt;0,1,0))</f>
        <v>1</v>
      </c>
      <c r="AI747" s="17" t="str">
        <f t="shared" si="145"/>
        <v/>
      </c>
      <c r="AJ747" s="18"/>
      <c r="AL747" s="17" t="str">
        <f>IF(COUNTIF($AL$2:AL746,AI747)&gt;0,"",IF(AI747="","",AI747))</f>
        <v/>
      </c>
      <c r="AM747" s="16"/>
      <c r="AR747" s="27">
        <f t="shared" si="143"/>
        <v>44211</v>
      </c>
      <c r="AS747" s="27" t="str">
        <f t="shared" si="140"/>
        <v>金</v>
      </c>
      <c r="AT747" s="26" t="str">
        <f t="shared" si="141"/>
        <v/>
      </c>
      <c r="AU747" s="26">
        <f t="shared" si="142"/>
        <v>0</v>
      </c>
      <c r="AV747" s="26">
        <f>COUNTIF($AU$2:AU747,0)</f>
        <v>443</v>
      </c>
    </row>
    <row r="748" spans="19:48" ht="18" customHeight="1" x14ac:dyDescent="0.7">
      <c r="S748" s="17">
        <f t="shared" si="146"/>
        <v>44199</v>
      </c>
      <c r="T748" s="25">
        <f t="shared" si="138"/>
        <v>44199</v>
      </c>
      <c r="U748" s="24" t="str">
        <f t="shared" si="139"/>
        <v>11</v>
      </c>
      <c r="V748" s="23">
        <f>IF(S748="","",IF(COUNTIF(祝日計算!$D$6:$H$12,祝日計算!U748)&gt;0,1,0))</f>
        <v>1</v>
      </c>
      <c r="AI748" s="17" t="str">
        <f t="shared" si="145"/>
        <v/>
      </c>
      <c r="AJ748" s="18"/>
      <c r="AL748" s="17" t="str">
        <f>IF(COUNTIF($AL$2:AL747,AI748)&gt;0,"",IF(AI748="","",AI748))</f>
        <v/>
      </c>
      <c r="AM748" s="16"/>
      <c r="AR748" s="27">
        <f t="shared" si="143"/>
        <v>44212</v>
      </c>
      <c r="AS748" s="27" t="str">
        <f t="shared" si="140"/>
        <v>土</v>
      </c>
      <c r="AT748" s="26" t="str">
        <f t="shared" si="141"/>
        <v/>
      </c>
      <c r="AU748" s="26">
        <f t="shared" si="142"/>
        <v>1</v>
      </c>
      <c r="AV748" s="26">
        <f>COUNTIF($AU$2:AU748,0)</f>
        <v>443</v>
      </c>
    </row>
    <row r="749" spans="19:48" ht="18" customHeight="1" x14ac:dyDescent="0.7">
      <c r="S749" s="17">
        <f t="shared" si="146"/>
        <v>44200</v>
      </c>
      <c r="T749" s="25">
        <f t="shared" si="138"/>
        <v>44200</v>
      </c>
      <c r="U749" s="24" t="str">
        <f t="shared" si="139"/>
        <v>12</v>
      </c>
      <c r="V749" s="23">
        <f>IF(S749="","",IF(COUNTIF(祝日計算!$D$6:$H$12,祝日計算!U749)&gt;0,1,0))</f>
        <v>0</v>
      </c>
      <c r="AI749" s="17" t="str">
        <f t="shared" si="145"/>
        <v/>
      </c>
      <c r="AJ749" s="18"/>
      <c r="AL749" s="17" t="str">
        <f>IF(COUNTIF($AL$2:AL748,AI749)&gt;0,"",IF(AI749="","",AI749))</f>
        <v/>
      </c>
      <c r="AM749" s="16"/>
      <c r="AR749" s="27">
        <f t="shared" si="143"/>
        <v>44213</v>
      </c>
      <c r="AS749" s="27" t="str">
        <f t="shared" si="140"/>
        <v>日</v>
      </c>
      <c r="AT749" s="26" t="str">
        <f t="shared" si="141"/>
        <v/>
      </c>
      <c r="AU749" s="26">
        <f t="shared" si="142"/>
        <v>1</v>
      </c>
      <c r="AV749" s="26">
        <f>COUNTIF($AU$2:AU749,0)</f>
        <v>443</v>
      </c>
    </row>
    <row r="750" spans="19:48" ht="18" customHeight="1" x14ac:dyDescent="0.7">
      <c r="S750" s="17">
        <f t="shared" si="146"/>
        <v>44201</v>
      </c>
      <c r="T750" s="25">
        <f t="shared" si="138"/>
        <v>44201</v>
      </c>
      <c r="U750" s="24" t="str">
        <f t="shared" si="139"/>
        <v>13</v>
      </c>
      <c r="V750" s="23">
        <f>IF(S750="","",IF(COUNTIF(祝日計算!$D$6:$H$12,祝日計算!U750)&gt;0,1,0))</f>
        <v>0</v>
      </c>
      <c r="AI750" s="17" t="str">
        <f t="shared" si="145"/>
        <v/>
      </c>
      <c r="AJ750" s="18"/>
      <c r="AL750" s="17" t="str">
        <f>IF(COUNTIF($AL$2:AL749,AI750)&gt;0,"",IF(AI750="","",AI750))</f>
        <v/>
      </c>
      <c r="AM750" s="16"/>
      <c r="AR750" s="27">
        <f t="shared" si="143"/>
        <v>44214</v>
      </c>
      <c r="AS750" s="27" t="str">
        <f t="shared" si="140"/>
        <v>月</v>
      </c>
      <c r="AT750" s="26" t="str">
        <f t="shared" si="141"/>
        <v/>
      </c>
      <c r="AU750" s="26">
        <f t="shared" si="142"/>
        <v>0</v>
      </c>
      <c r="AV750" s="26">
        <f>COUNTIF($AU$2:AU750,0)</f>
        <v>444</v>
      </c>
    </row>
    <row r="751" spans="19:48" ht="18" customHeight="1" x14ac:dyDescent="0.7">
      <c r="S751" s="17">
        <f t="shared" si="146"/>
        <v>44202</v>
      </c>
      <c r="T751" s="25">
        <f t="shared" si="138"/>
        <v>44202</v>
      </c>
      <c r="U751" s="24" t="str">
        <f t="shared" si="139"/>
        <v>14</v>
      </c>
      <c r="V751" s="23">
        <f>IF(S751="","",IF(COUNTIF(祝日計算!$D$6:$H$12,祝日計算!U751)&gt;0,1,0))</f>
        <v>0</v>
      </c>
      <c r="AI751" s="17">
        <f t="shared" si="145"/>
        <v>43925</v>
      </c>
      <c r="AJ751" s="18"/>
      <c r="AL751" s="17">
        <f>IF(COUNTIF($AL$2:AL750,AI751)&gt;0,"",IF(AI751="","",AI751))</f>
        <v>43925</v>
      </c>
      <c r="AM751" s="16"/>
      <c r="AR751" s="27">
        <f t="shared" si="143"/>
        <v>44215</v>
      </c>
      <c r="AS751" s="27" t="str">
        <f t="shared" si="140"/>
        <v>火</v>
      </c>
      <c r="AT751" s="26" t="str">
        <f t="shared" si="141"/>
        <v/>
      </c>
      <c r="AU751" s="26">
        <f t="shared" si="142"/>
        <v>0</v>
      </c>
      <c r="AV751" s="26">
        <f>COUNTIF($AU$2:AU751,0)</f>
        <v>445</v>
      </c>
    </row>
    <row r="752" spans="19:48" ht="18" customHeight="1" x14ac:dyDescent="0.7">
      <c r="S752" s="17">
        <f t="shared" si="146"/>
        <v>44203</v>
      </c>
      <c r="T752" s="25">
        <f t="shared" si="138"/>
        <v>44203</v>
      </c>
      <c r="U752" s="24" t="str">
        <f t="shared" si="139"/>
        <v>15</v>
      </c>
      <c r="V752" s="23">
        <f>IF(S752="","",IF(COUNTIF(祝日計算!$D$6:$H$12,祝日計算!U752)&gt;0,1,0))</f>
        <v>0</v>
      </c>
      <c r="AI752" s="17">
        <f t="shared" si="145"/>
        <v>43926</v>
      </c>
      <c r="AJ752" s="18"/>
      <c r="AL752" s="17">
        <f>IF(COUNTIF($AL$2:AL751,AI752)&gt;0,"",IF(AI752="","",AI752))</f>
        <v>43926</v>
      </c>
      <c r="AM752" s="16"/>
      <c r="AR752" s="27">
        <f t="shared" si="143"/>
        <v>44216</v>
      </c>
      <c r="AS752" s="27" t="str">
        <f t="shared" si="140"/>
        <v>水</v>
      </c>
      <c r="AT752" s="26" t="str">
        <f t="shared" si="141"/>
        <v/>
      </c>
      <c r="AU752" s="26">
        <f t="shared" si="142"/>
        <v>0</v>
      </c>
      <c r="AV752" s="26">
        <f>COUNTIF($AU$2:AU752,0)</f>
        <v>446</v>
      </c>
    </row>
    <row r="753" spans="19:48" ht="18" customHeight="1" x14ac:dyDescent="0.7">
      <c r="S753" s="17">
        <f t="shared" si="146"/>
        <v>44204</v>
      </c>
      <c r="T753" s="25">
        <f t="shared" si="138"/>
        <v>44204</v>
      </c>
      <c r="U753" s="24" t="str">
        <f t="shared" si="139"/>
        <v>26</v>
      </c>
      <c r="V753" s="23">
        <f>IF(S753="","",IF(COUNTIF(祝日計算!$D$6:$H$12,祝日計算!U753)&gt;0,1,0))</f>
        <v>0</v>
      </c>
      <c r="AI753" s="17" t="str">
        <f t="shared" si="145"/>
        <v/>
      </c>
      <c r="AJ753" s="18"/>
      <c r="AL753" s="17" t="str">
        <f>IF(COUNTIF($AL$2:AL752,AI753)&gt;0,"",IF(AI753="","",AI753))</f>
        <v/>
      </c>
      <c r="AM753" s="16"/>
      <c r="AR753" s="27">
        <f t="shared" si="143"/>
        <v>44217</v>
      </c>
      <c r="AS753" s="27" t="str">
        <f t="shared" si="140"/>
        <v>木</v>
      </c>
      <c r="AT753" s="26" t="str">
        <f t="shared" si="141"/>
        <v/>
      </c>
      <c r="AU753" s="26">
        <f t="shared" si="142"/>
        <v>0</v>
      </c>
      <c r="AV753" s="26">
        <f>COUNTIF($AU$2:AU753,0)</f>
        <v>447</v>
      </c>
    </row>
    <row r="754" spans="19:48" ht="18" customHeight="1" x14ac:dyDescent="0.7">
      <c r="S754" s="17">
        <f t="shared" si="146"/>
        <v>44205</v>
      </c>
      <c r="T754" s="25">
        <f t="shared" si="138"/>
        <v>44205</v>
      </c>
      <c r="U754" s="24" t="str">
        <f t="shared" si="139"/>
        <v>27</v>
      </c>
      <c r="V754" s="23">
        <f>IF(S754="","",IF(COUNTIF(祝日計算!$D$6:$H$12,祝日計算!U754)&gt;0,1,0))</f>
        <v>1</v>
      </c>
      <c r="AI754" s="17" t="str">
        <f t="shared" si="145"/>
        <v/>
      </c>
      <c r="AJ754" s="18"/>
      <c r="AL754" s="17" t="str">
        <f>IF(COUNTIF($AL$2:AL753,AI754)&gt;0,"",IF(AI754="","",AI754))</f>
        <v/>
      </c>
      <c r="AM754" s="16"/>
      <c r="AR754" s="27">
        <f t="shared" si="143"/>
        <v>44218</v>
      </c>
      <c r="AS754" s="27" t="str">
        <f t="shared" si="140"/>
        <v>金</v>
      </c>
      <c r="AT754" s="26" t="str">
        <f t="shared" si="141"/>
        <v/>
      </c>
      <c r="AU754" s="26">
        <f t="shared" si="142"/>
        <v>0</v>
      </c>
      <c r="AV754" s="26">
        <f>COUNTIF($AU$2:AU754,0)</f>
        <v>448</v>
      </c>
    </row>
    <row r="755" spans="19:48" ht="18" customHeight="1" x14ac:dyDescent="0.7">
      <c r="S755" s="17">
        <f t="shared" si="146"/>
        <v>44206</v>
      </c>
      <c r="T755" s="25">
        <f t="shared" si="138"/>
        <v>44206</v>
      </c>
      <c r="U755" s="24" t="str">
        <f t="shared" si="139"/>
        <v>21</v>
      </c>
      <c r="V755" s="23">
        <f>IF(S755="","",IF(COUNTIF(祝日計算!$D$6:$H$12,祝日計算!U755)&gt;0,1,0))</f>
        <v>1</v>
      </c>
      <c r="AI755" s="17" t="str">
        <f t="shared" si="145"/>
        <v/>
      </c>
      <c r="AJ755" s="18"/>
      <c r="AL755" s="17" t="str">
        <f>IF(COUNTIF($AL$2:AL754,AI755)&gt;0,"",IF(AI755="","",AI755))</f>
        <v/>
      </c>
      <c r="AM755" s="16"/>
      <c r="AR755" s="27">
        <f t="shared" si="143"/>
        <v>44219</v>
      </c>
      <c r="AS755" s="27" t="str">
        <f t="shared" si="140"/>
        <v>土</v>
      </c>
      <c r="AT755" s="26" t="str">
        <f t="shared" si="141"/>
        <v/>
      </c>
      <c r="AU755" s="26">
        <f t="shared" si="142"/>
        <v>1</v>
      </c>
      <c r="AV755" s="26">
        <f>COUNTIF($AU$2:AU755,0)</f>
        <v>448</v>
      </c>
    </row>
    <row r="756" spans="19:48" ht="18" customHeight="1" x14ac:dyDescent="0.7">
      <c r="S756" s="17">
        <f t="shared" si="146"/>
        <v>44207</v>
      </c>
      <c r="T756" s="25">
        <f t="shared" si="138"/>
        <v>44207</v>
      </c>
      <c r="U756" s="24" t="str">
        <f t="shared" si="139"/>
        <v>22</v>
      </c>
      <c r="V756" s="23">
        <f>IF(S756="","",IF(COUNTIF(祝日計算!$D$6:$H$12,祝日計算!U756)&gt;0,1,0))</f>
        <v>0</v>
      </c>
      <c r="AI756" s="17" t="str">
        <f t="shared" si="145"/>
        <v/>
      </c>
      <c r="AJ756" s="18"/>
      <c r="AL756" s="17" t="str">
        <f>IF(COUNTIF($AL$2:AL755,AI756)&gt;0,"",IF(AI756="","",AI756))</f>
        <v/>
      </c>
      <c r="AM756" s="16"/>
      <c r="AR756" s="27">
        <f t="shared" si="143"/>
        <v>44220</v>
      </c>
      <c r="AS756" s="27" t="str">
        <f t="shared" si="140"/>
        <v>日</v>
      </c>
      <c r="AT756" s="26" t="str">
        <f t="shared" si="141"/>
        <v/>
      </c>
      <c r="AU756" s="26">
        <f t="shared" si="142"/>
        <v>1</v>
      </c>
      <c r="AV756" s="26">
        <f>COUNTIF($AU$2:AU756,0)</f>
        <v>448</v>
      </c>
    </row>
    <row r="757" spans="19:48" ht="18" customHeight="1" x14ac:dyDescent="0.7">
      <c r="S757" s="17">
        <f t="shared" si="146"/>
        <v>44208</v>
      </c>
      <c r="T757" s="25">
        <f t="shared" si="138"/>
        <v>44208</v>
      </c>
      <c r="U757" s="24" t="str">
        <f t="shared" si="139"/>
        <v>23</v>
      </c>
      <c r="V757" s="23">
        <f>IF(S757="","",IF(COUNTIF(祝日計算!$D$6:$H$12,祝日計算!U757)&gt;0,1,0))</f>
        <v>1</v>
      </c>
      <c r="AI757" s="17" t="str">
        <f t="shared" si="145"/>
        <v/>
      </c>
      <c r="AJ757" s="18"/>
      <c r="AL757" s="17" t="str">
        <f>IF(COUNTIF($AL$2:AL756,AI757)&gt;0,"",IF(AI757="","",AI757))</f>
        <v/>
      </c>
      <c r="AM757" s="16"/>
      <c r="AR757" s="27">
        <f t="shared" si="143"/>
        <v>44221</v>
      </c>
      <c r="AS757" s="27" t="str">
        <f t="shared" si="140"/>
        <v>月</v>
      </c>
      <c r="AT757" s="26" t="str">
        <f t="shared" si="141"/>
        <v/>
      </c>
      <c r="AU757" s="26">
        <f t="shared" si="142"/>
        <v>0</v>
      </c>
      <c r="AV757" s="26">
        <f>COUNTIF($AU$2:AU757,0)</f>
        <v>449</v>
      </c>
    </row>
    <row r="758" spans="19:48" ht="18" customHeight="1" x14ac:dyDescent="0.7">
      <c r="S758" s="17">
        <f t="shared" si="146"/>
        <v>44209</v>
      </c>
      <c r="T758" s="25">
        <f t="shared" si="138"/>
        <v>44209</v>
      </c>
      <c r="U758" s="24" t="str">
        <f t="shared" si="139"/>
        <v>24</v>
      </c>
      <c r="V758" s="23">
        <f>IF(S758="","",IF(COUNTIF(祝日計算!$D$6:$H$12,祝日計算!U758)&gt;0,1,0))</f>
        <v>0</v>
      </c>
      <c r="AI758" s="17">
        <f t="shared" si="145"/>
        <v>43932</v>
      </c>
      <c r="AJ758" s="18"/>
      <c r="AL758" s="17">
        <f>IF(COUNTIF($AL$2:AL757,AI758)&gt;0,"",IF(AI758="","",AI758))</f>
        <v>43932</v>
      </c>
      <c r="AM758" s="16"/>
      <c r="AR758" s="27">
        <f t="shared" si="143"/>
        <v>44222</v>
      </c>
      <c r="AS758" s="27" t="str">
        <f t="shared" si="140"/>
        <v>火</v>
      </c>
      <c r="AT758" s="26" t="str">
        <f t="shared" si="141"/>
        <v/>
      </c>
      <c r="AU758" s="26">
        <f t="shared" si="142"/>
        <v>1</v>
      </c>
      <c r="AV758" s="26">
        <f>COUNTIF($AU$2:AU758,0)</f>
        <v>449</v>
      </c>
    </row>
    <row r="759" spans="19:48" ht="18" customHeight="1" x14ac:dyDescent="0.7">
      <c r="S759" s="17">
        <f t="shared" si="146"/>
        <v>44210</v>
      </c>
      <c r="T759" s="25">
        <f t="shared" si="138"/>
        <v>44210</v>
      </c>
      <c r="U759" s="24" t="str">
        <f t="shared" si="139"/>
        <v>25</v>
      </c>
      <c r="V759" s="23">
        <f>IF(S759="","",IF(COUNTIF(祝日計算!$D$6:$H$12,祝日計算!U759)&gt;0,1,0))</f>
        <v>0</v>
      </c>
      <c r="AI759" s="17">
        <f t="shared" si="145"/>
        <v>43933</v>
      </c>
      <c r="AJ759" s="18"/>
      <c r="AL759" s="17">
        <f>IF(COUNTIF($AL$2:AL758,AI759)&gt;0,"",IF(AI759="","",AI759))</f>
        <v>43933</v>
      </c>
      <c r="AM759" s="16"/>
      <c r="AR759" s="27">
        <f t="shared" si="143"/>
        <v>44223</v>
      </c>
      <c r="AS759" s="27" t="str">
        <f t="shared" si="140"/>
        <v>水</v>
      </c>
      <c r="AT759" s="26" t="str">
        <f t="shared" si="141"/>
        <v/>
      </c>
      <c r="AU759" s="26">
        <f t="shared" si="142"/>
        <v>0</v>
      </c>
      <c r="AV759" s="26">
        <f>COUNTIF($AU$2:AU759,0)</f>
        <v>450</v>
      </c>
    </row>
    <row r="760" spans="19:48" ht="18" customHeight="1" x14ac:dyDescent="0.7">
      <c r="S760" s="17">
        <f t="shared" si="146"/>
        <v>44211</v>
      </c>
      <c r="T760" s="25">
        <f t="shared" si="138"/>
        <v>44211</v>
      </c>
      <c r="U760" s="24" t="str">
        <f t="shared" si="139"/>
        <v>36</v>
      </c>
      <c r="V760" s="23">
        <f>IF(S760="","",IF(COUNTIF(祝日計算!$D$6:$H$12,祝日計算!U760)&gt;0,1,0))</f>
        <v>0</v>
      </c>
      <c r="AI760" s="17" t="str">
        <f t="shared" si="145"/>
        <v/>
      </c>
      <c r="AJ760" s="18"/>
      <c r="AL760" s="17" t="str">
        <f>IF(COUNTIF($AL$2:AL759,AI760)&gt;0,"",IF(AI760="","",AI760))</f>
        <v/>
      </c>
      <c r="AM760" s="16"/>
      <c r="AR760" s="27">
        <f t="shared" si="143"/>
        <v>44224</v>
      </c>
      <c r="AS760" s="27" t="str">
        <f t="shared" si="140"/>
        <v>木</v>
      </c>
      <c r="AT760" s="26" t="str">
        <f t="shared" si="141"/>
        <v/>
      </c>
      <c r="AU760" s="26">
        <f t="shared" si="142"/>
        <v>0</v>
      </c>
      <c r="AV760" s="26">
        <f>COUNTIF($AU$2:AU760,0)</f>
        <v>451</v>
      </c>
    </row>
    <row r="761" spans="19:48" ht="18" customHeight="1" x14ac:dyDescent="0.7">
      <c r="S761" s="17">
        <f t="shared" si="146"/>
        <v>44212</v>
      </c>
      <c r="T761" s="25">
        <f t="shared" si="138"/>
        <v>44212</v>
      </c>
      <c r="U761" s="24" t="str">
        <f t="shared" si="139"/>
        <v>37</v>
      </c>
      <c r="V761" s="23">
        <f>IF(S761="","",IF(COUNTIF(祝日計算!$D$6:$H$12,祝日計算!U761)&gt;0,1,0))</f>
        <v>1</v>
      </c>
      <c r="AI761" s="17">
        <f t="shared" si="145"/>
        <v>43935</v>
      </c>
      <c r="AJ761" s="18"/>
      <c r="AL761" s="17">
        <f>IF(COUNTIF($AL$2:AL760,AI761)&gt;0,"",IF(AI761="","",AI761))</f>
        <v>43935</v>
      </c>
      <c r="AM761" s="16"/>
      <c r="AR761" s="27">
        <f t="shared" si="143"/>
        <v>44225</v>
      </c>
      <c r="AS761" s="27" t="str">
        <f t="shared" si="140"/>
        <v>金</v>
      </c>
      <c r="AT761" s="26" t="str">
        <f t="shared" si="141"/>
        <v/>
      </c>
      <c r="AU761" s="26">
        <f t="shared" si="142"/>
        <v>0</v>
      </c>
      <c r="AV761" s="26">
        <f>COUNTIF($AU$2:AU761,0)</f>
        <v>452</v>
      </c>
    </row>
    <row r="762" spans="19:48" ht="18" customHeight="1" x14ac:dyDescent="0.7">
      <c r="S762" s="17">
        <f t="shared" si="146"/>
        <v>44213</v>
      </c>
      <c r="T762" s="25">
        <f t="shared" si="138"/>
        <v>44213</v>
      </c>
      <c r="U762" s="24" t="str">
        <f t="shared" si="139"/>
        <v>31</v>
      </c>
      <c r="V762" s="23">
        <f>IF(S762="","",IF(COUNTIF(祝日計算!$D$6:$H$12,祝日計算!U762)&gt;0,1,0))</f>
        <v>1</v>
      </c>
      <c r="AI762" s="17" t="str">
        <f t="shared" si="145"/>
        <v/>
      </c>
      <c r="AJ762" s="18"/>
      <c r="AL762" s="17" t="str">
        <f>IF(COUNTIF($AL$2:AL761,AI762)&gt;0,"",IF(AI762="","",AI762))</f>
        <v/>
      </c>
      <c r="AM762" s="16"/>
      <c r="AR762" s="27">
        <f t="shared" si="143"/>
        <v>44226</v>
      </c>
      <c r="AS762" s="27" t="str">
        <f t="shared" si="140"/>
        <v>土</v>
      </c>
      <c r="AT762" s="26" t="str">
        <f t="shared" si="141"/>
        <v/>
      </c>
      <c r="AU762" s="26">
        <f t="shared" si="142"/>
        <v>1</v>
      </c>
      <c r="AV762" s="26">
        <f>COUNTIF($AU$2:AU762,0)</f>
        <v>452</v>
      </c>
    </row>
    <row r="763" spans="19:48" ht="18" customHeight="1" x14ac:dyDescent="0.7">
      <c r="S763" s="17">
        <f t="shared" si="146"/>
        <v>44214</v>
      </c>
      <c r="T763" s="25">
        <f t="shared" si="138"/>
        <v>44214</v>
      </c>
      <c r="U763" s="24" t="str">
        <f t="shared" si="139"/>
        <v>32</v>
      </c>
      <c r="V763" s="23">
        <f>IF(S763="","",IF(COUNTIF(祝日計算!$D$6:$H$12,祝日計算!U763)&gt;0,1,0))</f>
        <v>0</v>
      </c>
      <c r="AI763" s="17" t="str">
        <f t="shared" si="145"/>
        <v/>
      </c>
      <c r="AJ763" s="18"/>
      <c r="AL763" s="17" t="str">
        <f>IF(COUNTIF($AL$2:AL762,AI763)&gt;0,"",IF(AI763="","",AI763))</f>
        <v/>
      </c>
      <c r="AM763" s="16"/>
      <c r="AR763" s="27">
        <f t="shared" si="143"/>
        <v>44227</v>
      </c>
      <c r="AS763" s="27" t="str">
        <f t="shared" si="140"/>
        <v>日</v>
      </c>
      <c r="AT763" s="26" t="str">
        <f t="shared" si="141"/>
        <v/>
      </c>
      <c r="AU763" s="26">
        <f t="shared" si="142"/>
        <v>1</v>
      </c>
      <c r="AV763" s="26">
        <f>COUNTIF($AU$2:AU763,0)</f>
        <v>452</v>
      </c>
    </row>
    <row r="764" spans="19:48" ht="18" customHeight="1" x14ac:dyDescent="0.7">
      <c r="S764" s="17">
        <f t="shared" si="146"/>
        <v>44215</v>
      </c>
      <c r="T764" s="25">
        <f t="shared" si="138"/>
        <v>44215</v>
      </c>
      <c r="U764" s="24" t="str">
        <f t="shared" si="139"/>
        <v>33</v>
      </c>
      <c r="V764" s="23">
        <f>IF(S764="","",IF(COUNTIF(祝日計算!$D$6:$H$12,祝日計算!U764)&gt;0,1,0))</f>
        <v>0</v>
      </c>
      <c r="AI764" s="17" t="str">
        <f t="shared" si="145"/>
        <v/>
      </c>
      <c r="AJ764" s="18"/>
      <c r="AL764" s="17" t="str">
        <f>IF(COUNTIF($AL$2:AL763,AI764)&gt;0,"",IF(AI764="","",AI764))</f>
        <v/>
      </c>
      <c r="AM764" s="16"/>
      <c r="AR764" s="27">
        <f t="shared" si="143"/>
        <v>44228</v>
      </c>
      <c r="AS764" s="27" t="str">
        <f t="shared" si="140"/>
        <v>月</v>
      </c>
      <c r="AT764" s="26" t="str">
        <f t="shared" si="141"/>
        <v/>
      </c>
      <c r="AU764" s="26">
        <f t="shared" si="142"/>
        <v>0</v>
      </c>
      <c r="AV764" s="26">
        <f>COUNTIF($AU$2:AU764,0)</f>
        <v>453</v>
      </c>
    </row>
    <row r="765" spans="19:48" ht="18" customHeight="1" x14ac:dyDescent="0.7">
      <c r="S765" s="17">
        <f t="shared" si="146"/>
        <v>44216</v>
      </c>
      <c r="T765" s="25">
        <f t="shared" si="138"/>
        <v>44216</v>
      </c>
      <c r="U765" s="24" t="str">
        <f t="shared" si="139"/>
        <v>34</v>
      </c>
      <c r="V765" s="23">
        <f>IF(S765="","",IF(COUNTIF(祝日計算!$D$6:$H$12,祝日計算!U765)&gt;0,1,0))</f>
        <v>0</v>
      </c>
      <c r="AI765" s="17">
        <f t="shared" si="145"/>
        <v>43939</v>
      </c>
      <c r="AJ765" s="18"/>
      <c r="AL765" s="17">
        <f>IF(COUNTIF($AL$2:AL764,AI765)&gt;0,"",IF(AI765="","",AI765))</f>
        <v>43939</v>
      </c>
      <c r="AM765" s="16"/>
      <c r="AR765" s="27">
        <f t="shared" si="143"/>
        <v>44229</v>
      </c>
      <c r="AS765" s="27" t="str">
        <f t="shared" si="140"/>
        <v>火</v>
      </c>
      <c r="AT765" s="26" t="str">
        <f t="shared" si="141"/>
        <v/>
      </c>
      <c r="AU765" s="26">
        <f t="shared" si="142"/>
        <v>0</v>
      </c>
      <c r="AV765" s="26">
        <f>COUNTIF($AU$2:AU765,0)</f>
        <v>454</v>
      </c>
    </row>
    <row r="766" spans="19:48" ht="18" customHeight="1" x14ac:dyDescent="0.7">
      <c r="S766" s="17">
        <f t="shared" si="146"/>
        <v>44217</v>
      </c>
      <c r="T766" s="25">
        <f t="shared" si="138"/>
        <v>44217</v>
      </c>
      <c r="U766" s="24" t="str">
        <f t="shared" si="139"/>
        <v>35</v>
      </c>
      <c r="V766" s="23">
        <f>IF(S766="","",IF(COUNTIF(祝日計算!$D$6:$H$12,祝日計算!U766)&gt;0,1,0))</f>
        <v>0</v>
      </c>
      <c r="AI766" s="17">
        <f t="shared" si="145"/>
        <v>43940</v>
      </c>
      <c r="AJ766" s="18"/>
      <c r="AL766" s="17">
        <f>IF(COUNTIF($AL$2:AL765,AI766)&gt;0,"",IF(AI766="","",AI766))</f>
        <v>43940</v>
      </c>
      <c r="AM766" s="16"/>
      <c r="AR766" s="27">
        <f t="shared" si="143"/>
        <v>44230</v>
      </c>
      <c r="AS766" s="27" t="str">
        <f t="shared" si="140"/>
        <v>水</v>
      </c>
      <c r="AT766" s="26" t="str">
        <f t="shared" si="141"/>
        <v/>
      </c>
      <c r="AU766" s="26">
        <f t="shared" si="142"/>
        <v>0</v>
      </c>
      <c r="AV766" s="26">
        <f>COUNTIF($AU$2:AU766,0)</f>
        <v>455</v>
      </c>
    </row>
    <row r="767" spans="19:48" ht="18" customHeight="1" x14ac:dyDescent="0.7">
      <c r="S767" s="17">
        <f t="shared" si="146"/>
        <v>44218</v>
      </c>
      <c r="T767" s="25">
        <f t="shared" si="138"/>
        <v>44218</v>
      </c>
      <c r="U767" s="24" t="str">
        <f t="shared" si="139"/>
        <v>46</v>
      </c>
      <c r="V767" s="23">
        <f>IF(S767="","",IF(COUNTIF(祝日計算!$D$6:$H$12,祝日計算!U767)&gt;0,1,0))</f>
        <v>0</v>
      </c>
      <c r="AI767" s="17" t="str">
        <f t="shared" si="145"/>
        <v/>
      </c>
      <c r="AJ767" s="18"/>
      <c r="AL767" s="17" t="str">
        <f>IF(COUNTIF($AL$2:AL766,AI767)&gt;0,"",IF(AI767="","",AI767))</f>
        <v/>
      </c>
      <c r="AM767" s="16"/>
      <c r="AR767" s="27">
        <f t="shared" si="143"/>
        <v>44231</v>
      </c>
      <c r="AS767" s="27" t="str">
        <f t="shared" si="140"/>
        <v>木</v>
      </c>
      <c r="AT767" s="26" t="str">
        <f t="shared" si="141"/>
        <v/>
      </c>
      <c r="AU767" s="26">
        <f t="shared" si="142"/>
        <v>0</v>
      </c>
      <c r="AV767" s="26">
        <f>COUNTIF($AU$2:AU767,0)</f>
        <v>456</v>
      </c>
    </row>
    <row r="768" spans="19:48" ht="18" customHeight="1" x14ac:dyDescent="0.7">
      <c r="S768" s="17">
        <f t="shared" si="146"/>
        <v>44219</v>
      </c>
      <c r="T768" s="25">
        <f t="shared" si="138"/>
        <v>44219</v>
      </c>
      <c r="U768" s="24" t="str">
        <f t="shared" si="139"/>
        <v>47</v>
      </c>
      <c r="V768" s="23">
        <f>IF(S768="","",IF(COUNTIF(祝日計算!$D$6:$H$12,祝日計算!U768)&gt;0,1,0))</f>
        <v>1</v>
      </c>
      <c r="AI768" s="17" t="str">
        <f t="shared" si="145"/>
        <v/>
      </c>
      <c r="AJ768" s="18"/>
      <c r="AL768" s="17" t="str">
        <f>IF(COUNTIF($AL$2:AL767,AI768)&gt;0,"",IF(AI768="","",AI768))</f>
        <v/>
      </c>
      <c r="AM768" s="16"/>
      <c r="AR768" s="27">
        <f t="shared" si="143"/>
        <v>44232</v>
      </c>
      <c r="AS768" s="27" t="str">
        <f t="shared" si="140"/>
        <v>金</v>
      </c>
      <c r="AT768" s="26" t="str">
        <f t="shared" si="141"/>
        <v/>
      </c>
      <c r="AU768" s="26">
        <f t="shared" si="142"/>
        <v>0</v>
      </c>
      <c r="AV768" s="26">
        <f>COUNTIF($AU$2:AU768,0)</f>
        <v>457</v>
      </c>
    </row>
    <row r="769" spans="19:48" ht="18" customHeight="1" x14ac:dyDescent="0.7">
      <c r="S769" s="17">
        <f t="shared" si="146"/>
        <v>44220</v>
      </c>
      <c r="T769" s="25">
        <f t="shared" si="138"/>
        <v>44220</v>
      </c>
      <c r="U769" s="24" t="str">
        <f t="shared" si="139"/>
        <v>41</v>
      </c>
      <c r="V769" s="23">
        <f>IF(S769="","",IF(COUNTIF(祝日計算!$D$6:$H$12,祝日計算!U769)&gt;0,1,0))</f>
        <v>1</v>
      </c>
      <c r="AI769" s="17" t="str">
        <f t="shared" si="145"/>
        <v/>
      </c>
      <c r="AJ769" s="18"/>
      <c r="AL769" s="17" t="str">
        <f>IF(COUNTIF($AL$2:AL768,AI769)&gt;0,"",IF(AI769="","",AI769))</f>
        <v/>
      </c>
      <c r="AM769" s="16"/>
      <c r="AR769" s="27">
        <f t="shared" si="143"/>
        <v>44233</v>
      </c>
      <c r="AS769" s="27" t="str">
        <f t="shared" si="140"/>
        <v>土</v>
      </c>
      <c r="AT769" s="26" t="str">
        <f t="shared" si="141"/>
        <v/>
      </c>
      <c r="AU769" s="26">
        <f t="shared" si="142"/>
        <v>1</v>
      </c>
      <c r="AV769" s="26">
        <f>COUNTIF($AU$2:AU769,0)</f>
        <v>457</v>
      </c>
    </row>
    <row r="770" spans="19:48" ht="18" customHeight="1" x14ac:dyDescent="0.7">
      <c r="S770" s="17">
        <f t="shared" si="146"/>
        <v>44221</v>
      </c>
      <c r="T770" s="25">
        <f t="shared" ref="T770:T833" si="147">S770</f>
        <v>44221</v>
      </c>
      <c r="U770" s="24" t="str">
        <f t="shared" ref="U770:U833" si="148">IFERROR(INT((DAY(S770)-0.1)/7)+1&amp;WEEKDAY(S770),"")</f>
        <v>42</v>
      </c>
      <c r="V770" s="23">
        <f>IF(S770="","",IF(COUNTIF(祝日計算!$D$6:$H$12,祝日計算!U770)&gt;0,1,0))</f>
        <v>0</v>
      </c>
      <c r="AI770" s="17" t="str">
        <f t="shared" si="145"/>
        <v/>
      </c>
      <c r="AJ770" s="18"/>
      <c r="AL770" s="17" t="str">
        <f>IF(COUNTIF($AL$2:AL769,AI770)&gt;0,"",IF(AI770="","",AI770))</f>
        <v/>
      </c>
      <c r="AM770" s="16"/>
      <c r="AR770" s="27">
        <f t="shared" si="143"/>
        <v>44234</v>
      </c>
      <c r="AS770" s="27" t="str">
        <f t="shared" ref="AS770:AS833" si="149">IF(AT770&lt;&gt;"","祝",TEXT(AR770,"aaa"))</f>
        <v>日</v>
      </c>
      <c r="AT770" s="26" t="str">
        <f t="shared" ref="AT770:AT833" si="150">IFERROR(VLOOKUP(AR770,$AL$2:$AM$1398,2,FALSE),"")&amp;""</f>
        <v/>
      </c>
      <c r="AU770" s="26">
        <f t="shared" ref="AU770:AU833" si="151">IF($B$21=1,IF(COUNTIF($AL$2:$AL$1398,AR770)&gt;0,1,0),IF((COUNTIF($AI$2:$AI$41,AR770)+COUNTIF($AI$283:$AI$1398,AR770))&gt;0,1,0))</f>
        <v>1</v>
      </c>
      <c r="AV770" s="26">
        <f>COUNTIF($AU$2:AU770,0)</f>
        <v>457</v>
      </c>
    </row>
    <row r="771" spans="19:48" ht="18" customHeight="1" x14ac:dyDescent="0.7">
      <c r="S771" s="17">
        <f t="shared" si="146"/>
        <v>44222</v>
      </c>
      <c r="T771" s="25">
        <f t="shared" si="147"/>
        <v>44222</v>
      </c>
      <c r="U771" s="24" t="str">
        <f t="shared" si="148"/>
        <v>43</v>
      </c>
      <c r="V771" s="23">
        <f>IF(S771="","",IF(COUNTIF(祝日計算!$D$6:$H$12,祝日計算!U771)&gt;0,1,0))</f>
        <v>1</v>
      </c>
      <c r="AI771" s="17" t="str">
        <f t="shared" si="145"/>
        <v/>
      </c>
      <c r="AJ771" s="18"/>
      <c r="AL771" s="17" t="str">
        <f>IF(COUNTIF($AL$2:AL770,AI771)&gt;0,"",IF(AI771="","",AI771))</f>
        <v/>
      </c>
      <c r="AM771" s="16"/>
      <c r="AR771" s="27">
        <f t="shared" ref="AR771:AR834" si="152">AR770+1</f>
        <v>44235</v>
      </c>
      <c r="AS771" s="27" t="str">
        <f t="shared" si="149"/>
        <v>月</v>
      </c>
      <c r="AT771" s="26" t="str">
        <f t="shared" si="150"/>
        <v/>
      </c>
      <c r="AU771" s="26">
        <f t="shared" si="151"/>
        <v>0</v>
      </c>
      <c r="AV771" s="26">
        <f>COUNTIF($AU$2:AU771,0)</f>
        <v>458</v>
      </c>
    </row>
    <row r="772" spans="19:48" ht="18" customHeight="1" x14ac:dyDescent="0.7">
      <c r="S772" s="17">
        <f t="shared" si="146"/>
        <v>44223</v>
      </c>
      <c r="T772" s="25">
        <f t="shared" si="147"/>
        <v>44223</v>
      </c>
      <c r="U772" s="24" t="str">
        <f t="shared" si="148"/>
        <v>44</v>
      </c>
      <c r="V772" s="23">
        <f>IF(S772="","",IF(COUNTIF(祝日計算!$D$6:$H$12,祝日計算!U772)&gt;0,1,0))</f>
        <v>0</v>
      </c>
      <c r="AI772" s="17">
        <f t="shared" si="145"/>
        <v>43946</v>
      </c>
      <c r="AJ772" s="18"/>
      <c r="AL772" s="17">
        <f>IF(COUNTIF($AL$2:AL771,AI772)&gt;0,"",IF(AI772="","",AI772))</f>
        <v>43946</v>
      </c>
      <c r="AM772" s="16"/>
      <c r="AR772" s="27">
        <f t="shared" si="152"/>
        <v>44236</v>
      </c>
      <c r="AS772" s="27" t="str">
        <f t="shared" si="149"/>
        <v>火</v>
      </c>
      <c r="AT772" s="26" t="str">
        <f t="shared" si="150"/>
        <v/>
      </c>
      <c r="AU772" s="26">
        <f t="shared" si="151"/>
        <v>1</v>
      </c>
      <c r="AV772" s="26">
        <f>COUNTIF($AU$2:AU772,0)</f>
        <v>458</v>
      </c>
    </row>
    <row r="773" spans="19:48" ht="18" customHeight="1" x14ac:dyDescent="0.7">
      <c r="S773" s="17">
        <f t="shared" si="146"/>
        <v>44224</v>
      </c>
      <c r="T773" s="25">
        <f t="shared" si="147"/>
        <v>44224</v>
      </c>
      <c r="U773" s="24" t="str">
        <f t="shared" si="148"/>
        <v>45</v>
      </c>
      <c r="V773" s="23">
        <f>IF(S773="","",IF(COUNTIF(祝日計算!$D$6:$H$12,祝日計算!U773)&gt;0,1,0))</f>
        <v>0</v>
      </c>
      <c r="AI773" s="17">
        <f t="shared" si="145"/>
        <v>43947</v>
      </c>
      <c r="AJ773" s="18"/>
      <c r="AL773" s="17">
        <f>IF(COUNTIF($AL$2:AL772,AI773)&gt;0,"",IF(AI773="","",AI773))</f>
        <v>43947</v>
      </c>
      <c r="AM773" s="16"/>
      <c r="AR773" s="27">
        <f t="shared" si="152"/>
        <v>44237</v>
      </c>
      <c r="AS773" s="27" t="str">
        <f t="shared" si="149"/>
        <v>水</v>
      </c>
      <c r="AT773" s="26" t="str">
        <f t="shared" si="150"/>
        <v/>
      </c>
      <c r="AU773" s="26">
        <f t="shared" si="151"/>
        <v>0</v>
      </c>
      <c r="AV773" s="26">
        <f>COUNTIF($AU$2:AU773,0)</f>
        <v>459</v>
      </c>
    </row>
    <row r="774" spans="19:48" ht="18" customHeight="1" x14ac:dyDescent="0.7">
      <c r="S774" s="17">
        <f t="shared" si="146"/>
        <v>44225</v>
      </c>
      <c r="T774" s="25">
        <f t="shared" si="147"/>
        <v>44225</v>
      </c>
      <c r="U774" s="24" t="str">
        <f t="shared" si="148"/>
        <v>56</v>
      </c>
      <c r="V774" s="23">
        <f>IF(S774="","",IF(COUNTIF(祝日計算!$D$6:$H$12,祝日計算!U774)&gt;0,1,0))</f>
        <v>0</v>
      </c>
      <c r="AI774" s="17" t="str">
        <f t="shared" si="145"/>
        <v/>
      </c>
      <c r="AJ774" s="18"/>
      <c r="AL774" s="17" t="str">
        <f>IF(COUNTIF($AL$2:AL773,AI774)&gt;0,"",IF(AI774="","",AI774))</f>
        <v/>
      </c>
      <c r="AM774" s="16"/>
      <c r="AR774" s="27">
        <f t="shared" si="152"/>
        <v>44238</v>
      </c>
      <c r="AS774" s="27" t="str">
        <f t="shared" si="149"/>
        <v>祝</v>
      </c>
      <c r="AT774" s="26" t="str">
        <f t="shared" si="150"/>
        <v>建国記念の日</v>
      </c>
      <c r="AU774" s="26">
        <f t="shared" si="151"/>
        <v>1</v>
      </c>
      <c r="AV774" s="26">
        <f>COUNTIF($AU$2:AU774,0)</f>
        <v>459</v>
      </c>
    </row>
    <row r="775" spans="19:48" ht="18" customHeight="1" x14ac:dyDescent="0.7">
      <c r="S775" s="17">
        <f t="shared" si="146"/>
        <v>44226</v>
      </c>
      <c r="T775" s="25">
        <f t="shared" si="147"/>
        <v>44226</v>
      </c>
      <c r="U775" s="24" t="str">
        <f t="shared" si="148"/>
        <v>57</v>
      </c>
      <c r="V775" s="23">
        <f>IF(S775="","",IF(COUNTIF(祝日計算!$D$6:$H$12,祝日計算!U775)&gt;0,1,0))</f>
        <v>1</v>
      </c>
      <c r="AI775" s="17">
        <f t="shared" si="145"/>
        <v>43949</v>
      </c>
      <c r="AJ775" s="18"/>
      <c r="AL775" s="17">
        <f>IF(COUNTIF($AL$2:AL774,AI775)&gt;0,"",IF(AI775="","",AI775))</f>
        <v>43949</v>
      </c>
      <c r="AM775" s="16"/>
      <c r="AR775" s="27">
        <f t="shared" si="152"/>
        <v>44239</v>
      </c>
      <c r="AS775" s="27" t="str">
        <f t="shared" si="149"/>
        <v>金</v>
      </c>
      <c r="AT775" s="26" t="str">
        <f t="shared" si="150"/>
        <v/>
      </c>
      <c r="AU775" s="26">
        <f t="shared" si="151"/>
        <v>0</v>
      </c>
      <c r="AV775" s="26">
        <f>COUNTIF($AU$2:AU775,0)</f>
        <v>460</v>
      </c>
    </row>
    <row r="776" spans="19:48" ht="18" customHeight="1" x14ac:dyDescent="0.7">
      <c r="S776" s="17">
        <f t="shared" si="146"/>
        <v>44227</v>
      </c>
      <c r="T776" s="25">
        <f t="shared" si="147"/>
        <v>44227</v>
      </c>
      <c r="U776" s="24" t="str">
        <f t="shared" si="148"/>
        <v>51</v>
      </c>
      <c r="V776" s="23">
        <f>IF(S776="","",IF(COUNTIF(祝日計算!$D$6:$H$12,祝日計算!U776)&gt;0,1,0))</f>
        <v>1</v>
      </c>
      <c r="AI776" s="17" t="str">
        <f t="shared" si="145"/>
        <v/>
      </c>
      <c r="AJ776" s="18"/>
      <c r="AL776" s="17" t="str">
        <f>IF(COUNTIF($AL$2:AL775,AI776)&gt;0,"",IF(AI776="","",AI776))</f>
        <v/>
      </c>
      <c r="AM776" s="16"/>
      <c r="AR776" s="27">
        <f t="shared" si="152"/>
        <v>44240</v>
      </c>
      <c r="AS776" s="27" t="str">
        <f t="shared" si="149"/>
        <v>土</v>
      </c>
      <c r="AT776" s="26" t="str">
        <f t="shared" si="150"/>
        <v/>
      </c>
      <c r="AU776" s="26">
        <f t="shared" si="151"/>
        <v>1</v>
      </c>
      <c r="AV776" s="26">
        <f>COUNTIF($AU$2:AU776,0)</f>
        <v>460</v>
      </c>
    </row>
    <row r="777" spans="19:48" ht="18" customHeight="1" x14ac:dyDescent="0.7">
      <c r="S777" s="17">
        <f>DATE(設定!$G$2+1,2,1)</f>
        <v>44228</v>
      </c>
      <c r="T777" s="25">
        <f t="shared" si="147"/>
        <v>44228</v>
      </c>
      <c r="U777" s="24" t="str">
        <f t="shared" si="148"/>
        <v>12</v>
      </c>
      <c r="V777" s="23">
        <f>IF(S777="","",IF(COUNTIF(祝日計算!$D$6:$H$12,祝日計算!U777)&gt;0,1,0))</f>
        <v>0</v>
      </c>
      <c r="AI777" s="17" t="str">
        <f t="shared" si="145"/>
        <v/>
      </c>
      <c r="AJ777" s="18"/>
      <c r="AL777" s="17" t="str">
        <f>IF(COUNTIF($AL$2:AL776,AI777)&gt;0,"",IF(AI777="","",AI777))</f>
        <v/>
      </c>
      <c r="AM777" s="16"/>
      <c r="AR777" s="27">
        <f t="shared" si="152"/>
        <v>44241</v>
      </c>
      <c r="AS777" s="27" t="str">
        <f t="shared" si="149"/>
        <v>日</v>
      </c>
      <c r="AT777" s="26" t="str">
        <f t="shared" si="150"/>
        <v/>
      </c>
      <c r="AU777" s="26">
        <f t="shared" si="151"/>
        <v>1</v>
      </c>
      <c r="AV777" s="26">
        <f>COUNTIF($AU$2:AU777,0)</f>
        <v>460</v>
      </c>
    </row>
    <row r="778" spans="19:48" ht="18" customHeight="1" x14ac:dyDescent="0.7">
      <c r="S778" s="17">
        <f t="shared" ref="S778:S807" si="153">IF(S777="","",IF(MONTH(S777)&lt;&gt;MONTH(S777+1),"",S777+1))</f>
        <v>44229</v>
      </c>
      <c r="T778" s="25">
        <f t="shared" si="147"/>
        <v>44229</v>
      </c>
      <c r="U778" s="24" t="str">
        <f t="shared" si="148"/>
        <v>13</v>
      </c>
      <c r="V778" s="23">
        <f>IF(S778="","",IF(COUNTIF(祝日計算!$D$6:$H$12,祝日計算!U778)&gt;0,1,0))</f>
        <v>0</v>
      </c>
      <c r="AI778" s="17" t="str">
        <f t="shared" si="145"/>
        <v/>
      </c>
      <c r="AJ778" s="18"/>
      <c r="AL778" s="17" t="str">
        <f>IF(COUNTIF($AL$2:AL777,AI778)&gt;0,"",IF(AI778="","",AI778))</f>
        <v/>
      </c>
      <c r="AM778" s="16"/>
      <c r="AR778" s="27">
        <f t="shared" si="152"/>
        <v>44242</v>
      </c>
      <c r="AS778" s="27" t="str">
        <f t="shared" si="149"/>
        <v>月</v>
      </c>
      <c r="AT778" s="26" t="str">
        <f t="shared" si="150"/>
        <v/>
      </c>
      <c r="AU778" s="26">
        <f t="shared" si="151"/>
        <v>0</v>
      </c>
      <c r="AV778" s="26">
        <f>COUNTIF($AU$2:AU778,0)</f>
        <v>461</v>
      </c>
    </row>
    <row r="779" spans="19:48" ht="18" customHeight="1" x14ac:dyDescent="0.7">
      <c r="S779" s="17">
        <f t="shared" si="153"/>
        <v>44230</v>
      </c>
      <c r="T779" s="25">
        <f t="shared" si="147"/>
        <v>44230</v>
      </c>
      <c r="U779" s="24" t="str">
        <f t="shared" si="148"/>
        <v>14</v>
      </c>
      <c r="V779" s="23">
        <f>IF(S779="","",IF(COUNTIF(祝日計算!$D$6:$H$12,祝日計算!U779)&gt;0,1,0))</f>
        <v>0</v>
      </c>
      <c r="AI779" s="17" t="str">
        <f t="shared" si="145"/>
        <v/>
      </c>
      <c r="AJ779" s="18"/>
      <c r="AL779" s="17" t="str">
        <f>IF(COUNTIF($AL$2:AL778,AI779)&gt;0,"",IF(AI779="","",AI779))</f>
        <v/>
      </c>
      <c r="AM779" s="16"/>
      <c r="AR779" s="27">
        <f t="shared" si="152"/>
        <v>44243</v>
      </c>
      <c r="AS779" s="27" t="str">
        <f t="shared" si="149"/>
        <v>火</v>
      </c>
      <c r="AT779" s="26" t="str">
        <f t="shared" si="150"/>
        <v/>
      </c>
      <c r="AU779" s="26">
        <f t="shared" si="151"/>
        <v>0</v>
      </c>
      <c r="AV779" s="26">
        <f>COUNTIF($AU$2:AU779,0)</f>
        <v>462</v>
      </c>
    </row>
    <row r="780" spans="19:48" ht="18" customHeight="1" x14ac:dyDescent="0.7">
      <c r="S780" s="17">
        <f t="shared" si="153"/>
        <v>44231</v>
      </c>
      <c r="T780" s="25">
        <f t="shared" si="147"/>
        <v>44231</v>
      </c>
      <c r="U780" s="24" t="str">
        <f t="shared" si="148"/>
        <v>15</v>
      </c>
      <c r="V780" s="23">
        <f>IF(S780="","",IF(COUNTIF(祝日計算!$D$6:$H$12,祝日計算!U780)&gt;0,1,0))</f>
        <v>0</v>
      </c>
      <c r="AI780" s="17">
        <f t="shared" si="145"/>
        <v>43953</v>
      </c>
      <c r="AJ780" s="18"/>
      <c r="AL780" s="17">
        <f>IF(COUNTIF($AL$2:AL779,AI780)&gt;0,"",IF(AI780="","",AI780))</f>
        <v>43953</v>
      </c>
      <c r="AM780" s="16"/>
      <c r="AR780" s="27">
        <f t="shared" si="152"/>
        <v>44244</v>
      </c>
      <c r="AS780" s="27" t="str">
        <f t="shared" si="149"/>
        <v>水</v>
      </c>
      <c r="AT780" s="26" t="str">
        <f t="shared" si="150"/>
        <v/>
      </c>
      <c r="AU780" s="26">
        <f t="shared" si="151"/>
        <v>0</v>
      </c>
      <c r="AV780" s="26">
        <f>COUNTIF($AU$2:AU780,0)</f>
        <v>463</v>
      </c>
    </row>
    <row r="781" spans="19:48" ht="18" customHeight="1" x14ac:dyDescent="0.7">
      <c r="S781" s="17">
        <f t="shared" si="153"/>
        <v>44232</v>
      </c>
      <c r="T781" s="25">
        <f t="shared" si="147"/>
        <v>44232</v>
      </c>
      <c r="U781" s="24" t="str">
        <f t="shared" si="148"/>
        <v>16</v>
      </c>
      <c r="V781" s="23">
        <f>IF(S781="","",IF(COUNTIF(祝日計算!$D$6:$H$12,祝日計算!U781)&gt;0,1,0))</f>
        <v>0</v>
      </c>
      <c r="AI781" s="17">
        <f t="shared" si="145"/>
        <v>43954</v>
      </c>
      <c r="AJ781" s="18"/>
      <c r="AL781" s="17" t="str">
        <f>IF(COUNTIF($AL$2:AL780,AI781)&gt;0,"",IF(AI781="","",AI781))</f>
        <v/>
      </c>
      <c r="AM781" s="16"/>
      <c r="AR781" s="27">
        <f t="shared" si="152"/>
        <v>44245</v>
      </c>
      <c r="AS781" s="27" t="str">
        <f t="shared" si="149"/>
        <v>木</v>
      </c>
      <c r="AT781" s="26" t="str">
        <f t="shared" si="150"/>
        <v/>
      </c>
      <c r="AU781" s="26">
        <f t="shared" si="151"/>
        <v>0</v>
      </c>
      <c r="AV781" s="26">
        <f>COUNTIF($AU$2:AU781,0)</f>
        <v>464</v>
      </c>
    </row>
    <row r="782" spans="19:48" ht="18" customHeight="1" x14ac:dyDescent="0.7">
      <c r="S782" s="17">
        <f t="shared" si="153"/>
        <v>44233</v>
      </c>
      <c r="T782" s="25">
        <f t="shared" si="147"/>
        <v>44233</v>
      </c>
      <c r="U782" s="24" t="str">
        <f t="shared" si="148"/>
        <v>17</v>
      </c>
      <c r="V782" s="23">
        <f>IF(S782="","",IF(COUNTIF(祝日計算!$D$6:$H$12,祝日計算!U782)&gt;0,1,0))</f>
        <v>1</v>
      </c>
      <c r="AI782" s="17" t="str">
        <f t="shared" si="145"/>
        <v/>
      </c>
      <c r="AJ782" s="18"/>
      <c r="AL782" s="17" t="str">
        <f>IF(COUNTIF($AL$2:AL781,AI782)&gt;0,"",IF(AI782="","",AI782))</f>
        <v/>
      </c>
      <c r="AM782" s="16"/>
      <c r="AR782" s="27">
        <f t="shared" si="152"/>
        <v>44246</v>
      </c>
      <c r="AS782" s="27" t="str">
        <f t="shared" si="149"/>
        <v>金</v>
      </c>
      <c r="AT782" s="26" t="str">
        <f t="shared" si="150"/>
        <v/>
      </c>
      <c r="AU782" s="26">
        <f t="shared" si="151"/>
        <v>0</v>
      </c>
      <c r="AV782" s="26">
        <f>COUNTIF($AU$2:AU782,0)</f>
        <v>465</v>
      </c>
    </row>
    <row r="783" spans="19:48" ht="18" customHeight="1" x14ac:dyDescent="0.7">
      <c r="S783" s="17">
        <f t="shared" si="153"/>
        <v>44234</v>
      </c>
      <c r="T783" s="25">
        <f t="shared" si="147"/>
        <v>44234</v>
      </c>
      <c r="U783" s="24" t="str">
        <f t="shared" si="148"/>
        <v>11</v>
      </c>
      <c r="V783" s="23">
        <f>IF(S783="","",IF(COUNTIF(祝日計算!$D$6:$H$12,祝日計算!U783)&gt;0,1,0))</f>
        <v>1</v>
      </c>
      <c r="AI783" s="17" t="str">
        <f t="shared" si="145"/>
        <v/>
      </c>
      <c r="AJ783" s="18"/>
      <c r="AL783" s="17" t="str">
        <f>IF(COUNTIF($AL$2:AL782,AI783)&gt;0,"",IF(AI783="","",AI783))</f>
        <v/>
      </c>
      <c r="AM783" s="16"/>
      <c r="AR783" s="27">
        <f t="shared" si="152"/>
        <v>44247</v>
      </c>
      <c r="AS783" s="27" t="str">
        <f t="shared" si="149"/>
        <v>土</v>
      </c>
      <c r="AT783" s="26" t="str">
        <f t="shared" si="150"/>
        <v/>
      </c>
      <c r="AU783" s="26">
        <f t="shared" si="151"/>
        <v>1</v>
      </c>
      <c r="AV783" s="26">
        <f>COUNTIF($AU$2:AU783,0)</f>
        <v>465</v>
      </c>
    </row>
    <row r="784" spans="19:48" ht="18" customHeight="1" x14ac:dyDescent="0.7">
      <c r="S784" s="17">
        <f t="shared" si="153"/>
        <v>44235</v>
      </c>
      <c r="T784" s="25">
        <f t="shared" si="147"/>
        <v>44235</v>
      </c>
      <c r="U784" s="24" t="str">
        <f t="shared" si="148"/>
        <v>22</v>
      </c>
      <c r="V784" s="23">
        <f>IF(S784="","",IF(COUNTIF(祝日計算!$D$6:$H$12,祝日計算!U784)&gt;0,1,0))</f>
        <v>0</v>
      </c>
      <c r="AI784" s="17" t="str">
        <f t="shared" si="145"/>
        <v/>
      </c>
      <c r="AJ784" s="18"/>
      <c r="AL784" s="17" t="str">
        <f>IF(COUNTIF($AL$2:AL783,AI784)&gt;0,"",IF(AI784="","",AI784))</f>
        <v/>
      </c>
      <c r="AM784" s="16"/>
      <c r="AR784" s="27">
        <f t="shared" si="152"/>
        <v>44248</v>
      </c>
      <c r="AS784" s="27" t="str">
        <f t="shared" si="149"/>
        <v>日</v>
      </c>
      <c r="AT784" s="26" t="str">
        <f t="shared" si="150"/>
        <v/>
      </c>
      <c r="AU784" s="26">
        <f t="shared" si="151"/>
        <v>1</v>
      </c>
      <c r="AV784" s="26">
        <f>COUNTIF($AU$2:AU784,0)</f>
        <v>465</v>
      </c>
    </row>
    <row r="785" spans="19:48" ht="18" customHeight="1" x14ac:dyDescent="0.7">
      <c r="S785" s="17">
        <f t="shared" si="153"/>
        <v>44236</v>
      </c>
      <c r="T785" s="25">
        <f t="shared" si="147"/>
        <v>44236</v>
      </c>
      <c r="U785" s="24" t="str">
        <f t="shared" si="148"/>
        <v>23</v>
      </c>
      <c r="V785" s="23">
        <f>IF(S785="","",IF(COUNTIF(祝日計算!$D$6:$H$12,祝日計算!U785)&gt;0,1,0))</f>
        <v>1</v>
      </c>
      <c r="AI785" s="17" t="str">
        <f t="shared" si="145"/>
        <v/>
      </c>
      <c r="AJ785" s="18"/>
      <c r="AL785" s="17" t="str">
        <f>IF(COUNTIF($AL$2:AL784,AI785)&gt;0,"",IF(AI785="","",AI785))</f>
        <v/>
      </c>
      <c r="AM785" s="16"/>
      <c r="AR785" s="27">
        <f t="shared" si="152"/>
        <v>44249</v>
      </c>
      <c r="AS785" s="27" t="str">
        <f t="shared" si="149"/>
        <v>月</v>
      </c>
      <c r="AT785" s="26" t="str">
        <f t="shared" si="150"/>
        <v/>
      </c>
      <c r="AU785" s="26">
        <f t="shared" si="151"/>
        <v>0</v>
      </c>
      <c r="AV785" s="26">
        <f>COUNTIF($AU$2:AU785,0)</f>
        <v>466</v>
      </c>
    </row>
    <row r="786" spans="19:48" ht="18" customHeight="1" x14ac:dyDescent="0.7">
      <c r="S786" s="17">
        <f t="shared" si="153"/>
        <v>44237</v>
      </c>
      <c r="T786" s="25">
        <f t="shared" si="147"/>
        <v>44237</v>
      </c>
      <c r="U786" s="24" t="str">
        <f t="shared" si="148"/>
        <v>24</v>
      </c>
      <c r="V786" s="23">
        <f>IF(S786="","",IF(COUNTIF(祝日計算!$D$6:$H$12,祝日計算!U786)&gt;0,1,0))</f>
        <v>0</v>
      </c>
      <c r="AI786" s="17" t="str">
        <f t="shared" si="145"/>
        <v/>
      </c>
      <c r="AJ786" s="18"/>
      <c r="AL786" s="17" t="str">
        <f>IF(COUNTIF($AL$2:AL785,AI786)&gt;0,"",IF(AI786="","",AI786))</f>
        <v/>
      </c>
      <c r="AM786" s="16"/>
      <c r="AR786" s="27">
        <f t="shared" si="152"/>
        <v>44250</v>
      </c>
      <c r="AS786" s="27" t="str">
        <f t="shared" si="149"/>
        <v>祝</v>
      </c>
      <c r="AT786" s="26" t="str">
        <f t="shared" si="150"/>
        <v>天皇誕生日</v>
      </c>
      <c r="AU786" s="26">
        <f t="shared" si="151"/>
        <v>1</v>
      </c>
      <c r="AV786" s="26">
        <f>COUNTIF($AU$2:AU786,0)</f>
        <v>466</v>
      </c>
    </row>
    <row r="787" spans="19:48" ht="18" customHeight="1" x14ac:dyDescent="0.7">
      <c r="S787" s="17">
        <f t="shared" si="153"/>
        <v>44238</v>
      </c>
      <c r="T787" s="25">
        <f t="shared" si="147"/>
        <v>44238</v>
      </c>
      <c r="U787" s="24" t="str">
        <f t="shared" si="148"/>
        <v>25</v>
      </c>
      <c r="V787" s="23">
        <f>IF(S787="","",IF(COUNTIF(祝日計算!$D$6:$H$12,祝日計算!U787)&gt;0,1,0))</f>
        <v>0</v>
      </c>
      <c r="AI787" s="17">
        <f t="shared" si="145"/>
        <v>43960</v>
      </c>
      <c r="AJ787" s="18"/>
      <c r="AL787" s="17">
        <f>IF(COUNTIF($AL$2:AL786,AI787)&gt;0,"",IF(AI787="","",AI787))</f>
        <v>43960</v>
      </c>
      <c r="AM787" s="16"/>
      <c r="AR787" s="27">
        <f t="shared" si="152"/>
        <v>44251</v>
      </c>
      <c r="AS787" s="27" t="str">
        <f t="shared" si="149"/>
        <v>水</v>
      </c>
      <c r="AT787" s="26" t="str">
        <f t="shared" si="150"/>
        <v/>
      </c>
      <c r="AU787" s="26">
        <f t="shared" si="151"/>
        <v>0</v>
      </c>
      <c r="AV787" s="26">
        <f>COUNTIF($AU$2:AU787,0)</f>
        <v>467</v>
      </c>
    </row>
    <row r="788" spans="19:48" ht="18" customHeight="1" x14ac:dyDescent="0.7">
      <c r="S788" s="17">
        <f t="shared" si="153"/>
        <v>44239</v>
      </c>
      <c r="T788" s="25">
        <f t="shared" si="147"/>
        <v>44239</v>
      </c>
      <c r="U788" s="24" t="str">
        <f t="shared" si="148"/>
        <v>26</v>
      </c>
      <c r="V788" s="23">
        <f>IF(S788="","",IF(COUNTIF(祝日計算!$D$6:$H$12,祝日計算!U788)&gt;0,1,0))</f>
        <v>0</v>
      </c>
      <c r="AI788" s="17">
        <f t="shared" si="145"/>
        <v>43961</v>
      </c>
      <c r="AJ788" s="18"/>
      <c r="AL788" s="17">
        <f>IF(COUNTIF($AL$2:AL787,AI788)&gt;0,"",IF(AI788="","",AI788))</f>
        <v>43961</v>
      </c>
      <c r="AM788" s="16"/>
      <c r="AR788" s="27">
        <f t="shared" si="152"/>
        <v>44252</v>
      </c>
      <c r="AS788" s="27" t="str">
        <f t="shared" si="149"/>
        <v>木</v>
      </c>
      <c r="AT788" s="26" t="str">
        <f t="shared" si="150"/>
        <v/>
      </c>
      <c r="AU788" s="26">
        <f t="shared" si="151"/>
        <v>0</v>
      </c>
      <c r="AV788" s="26">
        <f>COUNTIF($AU$2:AU788,0)</f>
        <v>468</v>
      </c>
    </row>
    <row r="789" spans="19:48" ht="18" customHeight="1" x14ac:dyDescent="0.7">
      <c r="S789" s="17">
        <f t="shared" si="153"/>
        <v>44240</v>
      </c>
      <c r="T789" s="25">
        <f t="shared" si="147"/>
        <v>44240</v>
      </c>
      <c r="U789" s="24" t="str">
        <f t="shared" si="148"/>
        <v>27</v>
      </c>
      <c r="V789" s="23">
        <f>IF(S789="","",IF(COUNTIF(祝日計算!$D$6:$H$12,祝日計算!U789)&gt;0,1,0))</f>
        <v>1</v>
      </c>
      <c r="AI789" s="17" t="str">
        <f t="shared" si="145"/>
        <v/>
      </c>
      <c r="AJ789" s="18"/>
      <c r="AL789" s="17" t="str">
        <f>IF(COUNTIF($AL$2:AL788,AI789)&gt;0,"",IF(AI789="","",AI789))</f>
        <v/>
      </c>
      <c r="AM789" s="16"/>
      <c r="AR789" s="27">
        <f t="shared" si="152"/>
        <v>44253</v>
      </c>
      <c r="AS789" s="27" t="str">
        <f t="shared" si="149"/>
        <v>金</v>
      </c>
      <c r="AT789" s="26" t="str">
        <f t="shared" si="150"/>
        <v/>
      </c>
      <c r="AU789" s="26">
        <f t="shared" si="151"/>
        <v>0</v>
      </c>
      <c r="AV789" s="26">
        <f>COUNTIF($AU$2:AU789,0)</f>
        <v>469</v>
      </c>
    </row>
    <row r="790" spans="19:48" ht="18" customHeight="1" x14ac:dyDescent="0.7">
      <c r="S790" s="17">
        <f t="shared" si="153"/>
        <v>44241</v>
      </c>
      <c r="T790" s="25">
        <f t="shared" si="147"/>
        <v>44241</v>
      </c>
      <c r="U790" s="24" t="str">
        <f t="shared" si="148"/>
        <v>21</v>
      </c>
      <c r="V790" s="23">
        <f>IF(S790="","",IF(COUNTIF(祝日計算!$D$6:$H$12,祝日計算!U790)&gt;0,1,0))</f>
        <v>1</v>
      </c>
      <c r="AI790" s="17">
        <f t="shared" si="145"/>
        <v>43963</v>
      </c>
      <c r="AJ790" s="18"/>
      <c r="AL790" s="17">
        <f>IF(COUNTIF($AL$2:AL789,AI790)&gt;0,"",IF(AI790="","",AI790))</f>
        <v>43963</v>
      </c>
      <c r="AM790" s="16"/>
      <c r="AR790" s="27">
        <f t="shared" si="152"/>
        <v>44254</v>
      </c>
      <c r="AS790" s="27" t="str">
        <f t="shared" si="149"/>
        <v>土</v>
      </c>
      <c r="AT790" s="26" t="str">
        <f t="shared" si="150"/>
        <v/>
      </c>
      <c r="AU790" s="26">
        <f t="shared" si="151"/>
        <v>1</v>
      </c>
      <c r="AV790" s="26">
        <f>COUNTIF($AU$2:AU790,0)</f>
        <v>469</v>
      </c>
    </row>
    <row r="791" spans="19:48" ht="18" customHeight="1" x14ac:dyDescent="0.7">
      <c r="S791" s="17">
        <f t="shared" si="153"/>
        <v>44242</v>
      </c>
      <c r="T791" s="25">
        <f t="shared" si="147"/>
        <v>44242</v>
      </c>
      <c r="U791" s="24" t="str">
        <f t="shared" si="148"/>
        <v>32</v>
      </c>
      <c r="V791" s="23">
        <f>IF(S791="","",IF(COUNTIF(祝日計算!$D$6:$H$12,祝日計算!U791)&gt;0,1,0))</f>
        <v>0</v>
      </c>
      <c r="AI791" s="17" t="str">
        <f t="shared" si="145"/>
        <v/>
      </c>
      <c r="AJ791" s="18"/>
      <c r="AL791" s="17" t="str">
        <f>IF(COUNTIF($AL$2:AL790,AI791)&gt;0,"",IF(AI791="","",AI791))</f>
        <v/>
      </c>
      <c r="AM791" s="16"/>
      <c r="AR791" s="27">
        <f t="shared" si="152"/>
        <v>44255</v>
      </c>
      <c r="AS791" s="27" t="str">
        <f t="shared" si="149"/>
        <v>日</v>
      </c>
      <c r="AT791" s="26" t="str">
        <f t="shared" si="150"/>
        <v/>
      </c>
      <c r="AU791" s="26">
        <f t="shared" si="151"/>
        <v>1</v>
      </c>
      <c r="AV791" s="26">
        <f>COUNTIF($AU$2:AU791,0)</f>
        <v>469</v>
      </c>
    </row>
    <row r="792" spans="19:48" ht="18" customHeight="1" x14ac:dyDescent="0.7">
      <c r="S792" s="17">
        <f t="shared" si="153"/>
        <v>44243</v>
      </c>
      <c r="T792" s="25">
        <f t="shared" si="147"/>
        <v>44243</v>
      </c>
      <c r="U792" s="24" t="str">
        <f t="shared" si="148"/>
        <v>33</v>
      </c>
      <c r="V792" s="23">
        <f>IF(S792="","",IF(COUNTIF(祝日計算!$D$6:$H$12,祝日計算!U792)&gt;0,1,0))</f>
        <v>0</v>
      </c>
      <c r="AI792" s="17" t="str">
        <f t="shared" si="145"/>
        <v/>
      </c>
      <c r="AJ792" s="18"/>
      <c r="AL792" s="17" t="str">
        <f>IF(COUNTIF($AL$2:AL791,AI792)&gt;0,"",IF(AI792="","",AI792))</f>
        <v/>
      </c>
      <c r="AM792" s="16"/>
      <c r="AR792" s="27">
        <f t="shared" si="152"/>
        <v>44256</v>
      </c>
      <c r="AS792" s="27" t="str">
        <f t="shared" si="149"/>
        <v>月</v>
      </c>
      <c r="AT792" s="26" t="str">
        <f t="shared" si="150"/>
        <v/>
      </c>
      <c r="AU792" s="26">
        <f t="shared" si="151"/>
        <v>0</v>
      </c>
      <c r="AV792" s="26">
        <f>COUNTIF($AU$2:AU792,0)</f>
        <v>470</v>
      </c>
    </row>
    <row r="793" spans="19:48" ht="18" customHeight="1" x14ac:dyDescent="0.7">
      <c r="S793" s="17">
        <f t="shared" si="153"/>
        <v>44244</v>
      </c>
      <c r="T793" s="25">
        <f t="shared" si="147"/>
        <v>44244</v>
      </c>
      <c r="U793" s="24" t="str">
        <f t="shared" si="148"/>
        <v>34</v>
      </c>
      <c r="V793" s="23">
        <f>IF(S793="","",IF(COUNTIF(祝日計算!$D$6:$H$12,祝日計算!U793)&gt;0,1,0))</f>
        <v>0</v>
      </c>
      <c r="AI793" s="17" t="str">
        <f t="shared" si="145"/>
        <v/>
      </c>
      <c r="AJ793" s="18"/>
      <c r="AL793" s="17" t="str">
        <f>IF(COUNTIF($AL$2:AL792,AI793)&gt;0,"",IF(AI793="","",AI793))</f>
        <v/>
      </c>
      <c r="AM793" s="16"/>
      <c r="AR793" s="27">
        <f t="shared" si="152"/>
        <v>44257</v>
      </c>
      <c r="AS793" s="27" t="str">
        <f t="shared" si="149"/>
        <v>火</v>
      </c>
      <c r="AT793" s="26" t="str">
        <f t="shared" si="150"/>
        <v/>
      </c>
      <c r="AU793" s="26">
        <f t="shared" si="151"/>
        <v>0</v>
      </c>
      <c r="AV793" s="26">
        <f>COUNTIF($AU$2:AU793,0)</f>
        <v>471</v>
      </c>
    </row>
    <row r="794" spans="19:48" ht="18" customHeight="1" x14ac:dyDescent="0.7">
      <c r="S794" s="17">
        <f t="shared" si="153"/>
        <v>44245</v>
      </c>
      <c r="T794" s="25">
        <f t="shared" si="147"/>
        <v>44245</v>
      </c>
      <c r="U794" s="24" t="str">
        <f t="shared" si="148"/>
        <v>35</v>
      </c>
      <c r="V794" s="23">
        <f>IF(S794="","",IF(COUNTIF(祝日計算!$D$6:$H$12,祝日計算!U794)&gt;0,1,0))</f>
        <v>0</v>
      </c>
      <c r="AI794" s="17">
        <f t="shared" si="145"/>
        <v>43967</v>
      </c>
      <c r="AJ794" s="18"/>
      <c r="AL794" s="17">
        <f>IF(COUNTIF($AL$2:AL793,AI794)&gt;0,"",IF(AI794="","",AI794))</f>
        <v>43967</v>
      </c>
      <c r="AM794" s="16"/>
      <c r="AR794" s="27">
        <f t="shared" si="152"/>
        <v>44258</v>
      </c>
      <c r="AS794" s="27" t="str">
        <f t="shared" si="149"/>
        <v>水</v>
      </c>
      <c r="AT794" s="26" t="str">
        <f t="shared" si="150"/>
        <v/>
      </c>
      <c r="AU794" s="26">
        <f t="shared" si="151"/>
        <v>0</v>
      </c>
      <c r="AV794" s="26">
        <f>COUNTIF($AU$2:AU794,0)</f>
        <v>472</v>
      </c>
    </row>
    <row r="795" spans="19:48" ht="18" customHeight="1" x14ac:dyDescent="0.7">
      <c r="S795" s="17">
        <f t="shared" si="153"/>
        <v>44246</v>
      </c>
      <c r="T795" s="25">
        <f t="shared" si="147"/>
        <v>44246</v>
      </c>
      <c r="U795" s="24" t="str">
        <f t="shared" si="148"/>
        <v>36</v>
      </c>
      <c r="V795" s="23">
        <f>IF(S795="","",IF(COUNTIF(祝日計算!$D$6:$H$12,祝日計算!U795)&gt;0,1,0))</f>
        <v>0</v>
      </c>
      <c r="AI795" s="17">
        <f t="shared" ref="AI795:AI858" si="154">IF(V514=0,"",S514)</f>
        <v>43968</v>
      </c>
      <c r="AJ795" s="18"/>
      <c r="AL795" s="17">
        <f>IF(COUNTIF($AL$2:AL794,AI795)&gt;0,"",IF(AI795="","",AI795))</f>
        <v>43968</v>
      </c>
      <c r="AM795" s="16"/>
      <c r="AR795" s="27">
        <f t="shared" si="152"/>
        <v>44259</v>
      </c>
      <c r="AS795" s="27" t="str">
        <f t="shared" si="149"/>
        <v>木</v>
      </c>
      <c r="AT795" s="26" t="str">
        <f t="shared" si="150"/>
        <v/>
      </c>
      <c r="AU795" s="26">
        <f t="shared" si="151"/>
        <v>0</v>
      </c>
      <c r="AV795" s="26">
        <f>COUNTIF($AU$2:AU795,0)</f>
        <v>473</v>
      </c>
    </row>
    <row r="796" spans="19:48" ht="18" customHeight="1" x14ac:dyDescent="0.7">
      <c r="S796" s="17">
        <f t="shared" si="153"/>
        <v>44247</v>
      </c>
      <c r="T796" s="25">
        <f t="shared" si="147"/>
        <v>44247</v>
      </c>
      <c r="U796" s="24" t="str">
        <f t="shared" si="148"/>
        <v>37</v>
      </c>
      <c r="V796" s="23">
        <f>IF(S796="","",IF(COUNTIF(祝日計算!$D$6:$H$12,祝日計算!U796)&gt;0,1,0))</f>
        <v>1</v>
      </c>
      <c r="AI796" s="17" t="str">
        <f t="shared" si="154"/>
        <v/>
      </c>
      <c r="AJ796" s="18"/>
      <c r="AL796" s="17" t="str">
        <f>IF(COUNTIF($AL$2:AL795,AI796)&gt;0,"",IF(AI796="","",AI796))</f>
        <v/>
      </c>
      <c r="AM796" s="16"/>
      <c r="AR796" s="27">
        <f t="shared" si="152"/>
        <v>44260</v>
      </c>
      <c r="AS796" s="27" t="str">
        <f t="shared" si="149"/>
        <v>金</v>
      </c>
      <c r="AT796" s="26" t="str">
        <f t="shared" si="150"/>
        <v/>
      </c>
      <c r="AU796" s="26">
        <f t="shared" si="151"/>
        <v>0</v>
      </c>
      <c r="AV796" s="26">
        <f>COUNTIF($AU$2:AU796,0)</f>
        <v>474</v>
      </c>
    </row>
    <row r="797" spans="19:48" ht="18" customHeight="1" x14ac:dyDescent="0.7">
      <c r="S797" s="17">
        <f t="shared" si="153"/>
        <v>44248</v>
      </c>
      <c r="T797" s="25">
        <f t="shared" si="147"/>
        <v>44248</v>
      </c>
      <c r="U797" s="24" t="str">
        <f t="shared" si="148"/>
        <v>31</v>
      </c>
      <c r="V797" s="23">
        <f>IF(S797="","",IF(COUNTIF(祝日計算!$D$6:$H$12,祝日計算!U797)&gt;0,1,0))</f>
        <v>1</v>
      </c>
      <c r="AI797" s="17" t="str">
        <f t="shared" si="154"/>
        <v/>
      </c>
      <c r="AJ797" s="18"/>
      <c r="AL797" s="17" t="str">
        <f>IF(COUNTIF($AL$2:AL796,AI797)&gt;0,"",IF(AI797="","",AI797))</f>
        <v/>
      </c>
      <c r="AM797" s="16"/>
      <c r="AR797" s="27">
        <f t="shared" si="152"/>
        <v>44261</v>
      </c>
      <c r="AS797" s="27" t="str">
        <f t="shared" si="149"/>
        <v>土</v>
      </c>
      <c r="AT797" s="26" t="str">
        <f t="shared" si="150"/>
        <v/>
      </c>
      <c r="AU797" s="26">
        <f t="shared" si="151"/>
        <v>1</v>
      </c>
      <c r="AV797" s="26">
        <f>COUNTIF($AU$2:AU797,0)</f>
        <v>474</v>
      </c>
    </row>
    <row r="798" spans="19:48" ht="18" customHeight="1" x14ac:dyDescent="0.7">
      <c r="S798" s="17">
        <f t="shared" si="153"/>
        <v>44249</v>
      </c>
      <c r="T798" s="25">
        <f t="shared" si="147"/>
        <v>44249</v>
      </c>
      <c r="U798" s="24" t="str">
        <f t="shared" si="148"/>
        <v>42</v>
      </c>
      <c r="V798" s="23">
        <f>IF(S798="","",IF(COUNTIF(祝日計算!$D$6:$H$12,祝日計算!U798)&gt;0,1,0))</f>
        <v>0</v>
      </c>
      <c r="AI798" s="17" t="str">
        <f t="shared" si="154"/>
        <v/>
      </c>
      <c r="AJ798" s="18"/>
      <c r="AL798" s="17" t="str">
        <f>IF(COUNTIF($AL$2:AL797,AI798)&gt;0,"",IF(AI798="","",AI798))</f>
        <v/>
      </c>
      <c r="AM798" s="16"/>
      <c r="AR798" s="27">
        <f t="shared" si="152"/>
        <v>44262</v>
      </c>
      <c r="AS798" s="27" t="str">
        <f t="shared" si="149"/>
        <v>日</v>
      </c>
      <c r="AT798" s="26" t="str">
        <f t="shared" si="150"/>
        <v/>
      </c>
      <c r="AU798" s="26">
        <f t="shared" si="151"/>
        <v>1</v>
      </c>
      <c r="AV798" s="26">
        <f>COUNTIF($AU$2:AU798,0)</f>
        <v>474</v>
      </c>
    </row>
    <row r="799" spans="19:48" ht="18" customHeight="1" x14ac:dyDescent="0.7">
      <c r="S799" s="17">
        <f t="shared" si="153"/>
        <v>44250</v>
      </c>
      <c r="T799" s="25">
        <f t="shared" si="147"/>
        <v>44250</v>
      </c>
      <c r="U799" s="24" t="str">
        <f t="shared" si="148"/>
        <v>43</v>
      </c>
      <c r="V799" s="23">
        <f>IF(S799="","",IF(COUNTIF(祝日計算!$D$6:$H$12,祝日計算!U799)&gt;0,1,0))</f>
        <v>1</v>
      </c>
      <c r="AI799" s="17" t="str">
        <f t="shared" si="154"/>
        <v/>
      </c>
      <c r="AJ799" s="18"/>
      <c r="AL799" s="17" t="str">
        <f>IF(COUNTIF($AL$2:AL798,AI799)&gt;0,"",IF(AI799="","",AI799))</f>
        <v/>
      </c>
      <c r="AM799" s="16"/>
      <c r="AR799" s="27">
        <f t="shared" si="152"/>
        <v>44263</v>
      </c>
      <c r="AS799" s="27" t="str">
        <f t="shared" si="149"/>
        <v>月</v>
      </c>
      <c r="AT799" s="26" t="str">
        <f t="shared" si="150"/>
        <v/>
      </c>
      <c r="AU799" s="26">
        <f t="shared" si="151"/>
        <v>0</v>
      </c>
      <c r="AV799" s="26">
        <f>COUNTIF($AU$2:AU799,0)</f>
        <v>475</v>
      </c>
    </row>
    <row r="800" spans="19:48" ht="18" customHeight="1" x14ac:dyDescent="0.7">
      <c r="S800" s="17">
        <f t="shared" si="153"/>
        <v>44251</v>
      </c>
      <c r="T800" s="25">
        <f t="shared" si="147"/>
        <v>44251</v>
      </c>
      <c r="U800" s="24" t="str">
        <f t="shared" si="148"/>
        <v>44</v>
      </c>
      <c r="V800" s="23">
        <f>IF(S800="","",IF(COUNTIF(祝日計算!$D$6:$H$12,祝日計算!U800)&gt;0,1,0))</f>
        <v>0</v>
      </c>
      <c r="AI800" s="17" t="str">
        <f t="shared" si="154"/>
        <v/>
      </c>
      <c r="AJ800" s="18"/>
      <c r="AL800" s="17" t="str">
        <f>IF(COUNTIF($AL$2:AL799,AI800)&gt;0,"",IF(AI800="","",AI800))</f>
        <v/>
      </c>
      <c r="AM800" s="16"/>
      <c r="AR800" s="27">
        <f t="shared" si="152"/>
        <v>44264</v>
      </c>
      <c r="AS800" s="27" t="str">
        <f t="shared" si="149"/>
        <v>火</v>
      </c>
      <c r="AT800" s="26" t="str">
        <f t="shared" si="150"/>
        <v/>
      </c>
      <c r="AU800" s="26">
        <f t="shared" si="151"/>
        <v>1</v>
      </c>
      <c r="AV800" s="26">
        <f>COUNTIF($AU$2:AU800,0)</f>
        <v>475</v>
      </c>
    </row>
    <row r="801" spans="19:48" ht="18" customHeight="1" x14ac:dyDescent="0.7">
      <c r="S801" s="17">
        <f t="shared" si="153"/>
        <v>44252</v>
      </c>
      <c r="T801" s="25">
        <f t="shared" si="147"/>
        <v>44252</v>
      </c>
      <c r="U801" s="24" t="str">
        <f t="shared" si="148"/>
        <v>45</v>
      </c>
      <c r="V801" s="23">
        <f>IF(S801="","",IF(COUNTIF(祝日計算!$D$6:$H$12,祝日計算!U801)&gt;0,1,0))</f>
        <v>0</v>
      </c>
      <c r="AI801" s="17">
        <f t="shared" si="154"/>
        <v>43974</v>
      </c>
      <c r="AJ801" s="18"/>
      <c r="AL801" s="17">
        <f>IF(COUNTIF($AL$2:AL800,AI801)&gt;0,"",IF(AI801="","",AI801))</f>
        <v>43974</v>
      </c>
      <c r="AM801" s="16"/>
      <c r="AR801" s="27">
        <f t="shared" si="152"/>
        <v>44265</v>
      </c>
      <c r="AS801" s="27" t="str">
        <f t="shared" si="149"/>
        <v>水</v>
      </c>
      <c r="AT801" s="26" t="str">
        <f t="shared" si="150"/>
        <v/>
      </c>
      <c r="AU801" s="26">
        <f t="shared" si="151"/>
        <v>0</v>
      </c>
      <c r="AV801" s="26">
        <f>COUNTIF($AU$2:AU801,0)</f>
        <v>476</v>
      </c>
    </row>
    <row r="802" spans="19:48" ht="18" customHeight="1" x14ac:dyDescent="0.7">
      <c r="S802" s="17">
        <f t="shared" si="153"/>
        <v>44253</v>
      </c>
      <c r="T802" s="25">
        <f t="shared" si="147"/>
        <v>44253</v>
      </c>
      <c r="U802" s="24" t="str">
        <f t="shared" si="148"/>
        <v>46</v>
      </c>
      <c r="V802" s="23">
        <f>IF(S802="","",IF(COUNTIF(祝日計算!$D$6:$H$12,祝日計算!U802)&gt;0,1,0))</f>
        <v>0</v>
      </c>
      <c r="AI802" s="17">
        <f t="shared" si="154"/>
        <v>43975</v>
      </c>
      <c r="AJ802" s="18"/>
      <c r="AL802" s="17">
        <f>IF(COUNTIF($AL$2:AL801,AI802)&gt;0,"",IF(AI802="","",AI802))</f>
        <v>43975</v>
      </c>
      <c r="AM802" s="16"/>
      <c r="AR802" s="27">
        <f t="shared" si="152"/>
        <v>44266</v>
      </c>
      <c r="AS802" s="27" t="str">
        <f t="shared" si="149"/>
        <v>木</v>
      </c>
      <c r="AT802" s="26" t="str">
        <f t="shared" si="150"/>
        <v/>
      </c>
      <c r="AU802" s="26">
        <f t="shared" si="151"/>
        <v>0</v>
      </c>
      <c r="AV802" s="26">
        <f>COUNTIF($AU$2:AU802,0)</f>
        <v>477</v>
      </c>
    </row>
    <row r="803" spans="19:48" ht="18" customHeight="1" x14ac:dyDescent="0.7">
      <c r="S803" s="17">
        <f t="shared" si="153"/>
        <v>44254</v>
      </c>
      <c r="T803" s="25">
        <f t="shared" si="147"/>
        <v>44254</v>
      </c>
      <c r="U803" s="24" t="str">
        <f t="shared" si="148"/>
        <v>47</v>
      </c>
      <c r="V803" s="23">
        <f>IF(S803="","",IF(COUNTIF(祝日計算!$D$6:$H$12,祝日計算!U803)&gt;0,1,0))</f>
        <v>1</v>
      </c>
      <c r="AI803" s="17" t="str">
        <f t="shared" si="154"/>
        <v/>
      </c>
      <c r="AJ803" s="18"/>
      <c r="AL803" s="17" t="str">
        <f>IF(COUNTIF($AL$2:AL802,AI803)&gt;0,"",IF(AI803="","",AI803))</f>
        <v/>
      </c>
      <c r="AM803" s="16"/>
      <c r="AR803" s="27">
        <f t="shared" si="152"/>
        <v>44267</v>
      </c>
      <c r="AS803" s="27" t="str">
        <f t="shared" si="149"/>
        <v>金</v>
      </c>
      <c r="AT803" s="26" t="str">
        <f t="shared" si="150"/>
        <v/>
      </c>
      <c r="AU803" s="26">
        <f t="shared" si="151"/>
        <v>0</v>
      </c>
      <c r="AV803" s="26">
        <f>COUNTIF($AU$2:AU803,0)</f>
        <v>478</v>
      </c>
    </row>
    <row r="804" spans="19:48" ht="18" customHeight="1" x14ac:dyDescent="0.7">
      <c r="S804" s="17">
        <f t="shared" si="153"/>
        <v>44255</v>
      </c>
      <c r="T804" s="25">
        <f t="shared" si="147"/>
        <v>44255</v>
      </c>
      <c r="U804" s="24" t="str">
        <f t="shared" si="148"/>
        <v>41</v>
      </c>
      <c r="V804" s="23">
        <f>IF(S804="","",IF(COUNTIF(祝日計算!$D$6:$H$12,祝日計算!U804)&gt;0,1,0))</f>
        <v>1</v>
      </c>
      <c r="AI804" s="17">
        <f t="shared" si="154"/>
        <v>43977</v>
      </c>
      <c r="AJ804" s="18"/>
      <c r="AL804" s="17">
        <f>IF(COUNTIF($AL$2:AL803,AI804)&gt;0,"",IF(AI804="","",AI804))</f>
        <v>43977</v>
      </c>
      <c r="AM804" s="16"/>
      <c r="AR804" s="27">
        <f t="shared" si="152"/>
        <v>44268</v>
      </c>
      <c r="AS804" s="27" t="str">
        <f t="shared" si="149"/>
        <v>土</v>
      </c>
      <c r="AT804" s="26" t="str">
        <f t="shared" si="150"/>
        <v/>
      </c>
      <c r="AU804" s="26">
        <f t="shared" si="151"/>
        <v>1</v>
      </c>
      <c r="AV804" s="26">
        <f>COUNTIF($AU$2:AU804,0)</f>
        <v>478</v>
      </c>
    </row>
    <row r="805" spans="19:48" ht="18" customHeight="1" x14ac:dyDescent="0.7">
      <c r="S805" s="17" t="str">
        <f t="shared" si="153"/>
        <v/>
      </c>
      <c r="T805" s="25" t="str">
        <f t="shared" si="147"/>
        <v/>
      </c>
      <c r="U805" s="24" t="str">
        <f t="shared" si="148"/>
        <v/>
      </c>
      <c r="V805" s="23" t="str">
        <f>IF(S805="","",IF(COUNTIF(祝日計算!$D$6:$H$12,祝日計算!U805)&gt;0,1,0))</f>
        <v/>
      </c>
      <c r="AI805" s="17" t="str">
        <f t="shared" si="154"/>
        <v/>
      </c>
      <c r="AJ805" s="18"/>
      <c r="AL805" s="17" t="str">
        <f>IF(COUNTIF($AL$2:AL804,AI805)&gt;0,"",IF(AI805="","",AI805))</f>
        <v/>
      </c>
      <c r="AM805" s="16"/>
      <c r="AR805" s="27">
        <f t="shared" si="152"/>
        <v>44269</v>
      </c>
      <c r="AS805" s="27" t="str">
        <f t="shared" si="149"/>
        <v>日</v>
      </c>
      <c r="AT805" s="26" t="str">
        <f t="shared" si="150"/>
        <v/>
      </c>
      <c r="AU805" s="26">
        <f t="shared" si="151"/>
        <v>1</v>
      </c>
      <c r="AV805" s="26">
        <f>COUNTIF($AU$2:AU805,0)</f>
        <v>478</v>
      </c>
    </row>
    <row r="806" spans="19:48" ht="18" customHeight="1" x14ac:dyDescent="0.7">
      <c r="S806" s="17" t="str">
        <f t="shared" si="153"/>
        <v/>
      </c>
      <c r="T806" s="25" t="str">
        <f t="shared" si="147"/>
        <v/>
      </c>
      <c r="U806" s="24" t="str">
        <f t="shared" si="148"/>
        <v/>
      </c>
      <c r="V806" s="23" t="str">
        <f>IF(S806="","",IF(COUNTIF(祝日計算!$D$6:$H$12,祝日計算!U806)&gt;0,1,0))</f>
        <v/>
      </c>
      <c r="AI806" s="17" t="str">
        <f t="shared" si="154"/>
        <v/>
      </c>
      <c r="AJ806" s="18"/>
      <c r="AL806" s="17" t="str">
        <f>IF(COUNTIF($AL$2:AL805,AI806)&gt;0,"",IF(AI806="","",AI806))</f>
        <v/>
      </c>
      <c r="AM806" s="16"/>
      <c r="AR806" s="27">
        <f t="shared" si="152"/>
        <v>44270</v>
      </c>
      <c r="AS806" s="27" t="str">
        <f t="shared" si="149"/>
        <v>月</v>
      </c>
      <c r="AT806" s="26" t="str">
        <f t="shared" si="150"/>
        <v/>
      </c>
      <c r="AU806" s="26">
        <f t="shared" si="151"/>
        <v>0</v>
      </c>
      <c r="AV806" s="26">
        <f>COUNTIF($AU$2:AU806,0)</f>
        <v>479</v>
      </c>
    </row>
    <row r="807" spans="19:48" ht="18" customHeight="1" x14ac:dyDescent="0.7">
      <c r="S807" s="17" t="str">
        <f t="shared" si="153"/>
        <v/>
      </c>
      <c r="T807" s="25" t="str">
        <f t="shared" si="147"/>
        <v/>
      </c>
      <c r="U807" s="24" t="str">
        <f t="shared" si="148"/>
        <v/>
      </c>
      <c r="V807" s="23" t="str">
        <f>IF(S807="","",IF(COUNTIF(祝日計算!$D$6:$H$12,祝日計算!U807)&gt;0,1,0))</f>
        <v/>
      </c>
      <c r="AI807" s="17" t="str">
        <f t="shared" si="154"/>
        <v/>
      </c>
      <c r="AJ807" s="18"/>
      <c r="AL807" s="17" t="str">
        <f>IF(COUNTIF($AL$2:AL806,AI807)&gt;0,"",IF(AI807="","",AI807))</f>
        <v/>
      </c>
      <c r="AM807" s="16"/>
      <c r="AR807" s="27">
        <f t="shared" si="152"/>
        <v>44271</v>
      </c>
      <c r="AS807" s="27" t="str">
        <f t="shared" si="149"/>
        <v>火</v>
      </c>
      <c r="AT807" s="26" t="str">
        <f t="shared" si="150"/>
        <v/>
      </c>
      <c r="AU807" s="26">
        <f t="shared" si="151"/>
        <v>0</v>
      </c>
      <c r="AV807" s="26">
        <f>COUNTIF($AU$2:AU807,0)</f>
        <v>480</v>
      </c>
    </row>
    <row r="808" spans="19:48" ht="18" customHeight="1" x14ac:dyDescent="0.7">
      <c r="S808" s="17">
        <f>DATE(設定!$G$2+1,3,1)</f>
        <v>44256</v>
      </c>
      <c r="T808" s="25">
        <f t="shared" si="147"/>
        <v>44256</v>
      </c>
      <c r="U808" s="24" t="str">
        <f t="shared" si="148"/>
        <v>12</v>
      </c>
      <c r="V808" s="23">
        <f>IF(S808="","",IF(COUNTIF(祝日計算!$D$6:$H$12,祝日計算!U808)&gt;0,1,0))</f>
        <v>0</v>
      </c>
      <c r="AI808" s="17">
        <f t="shared" si="154"/>
        <v>43981</v>
      </c>
      <c r="AJ808" s="18"/>
      <c r="AL808" s="17">
        <f>IF(COUNTIF($AL$2:AL807,AI808)&gt;0,"",IF(AI808="","",AI808))</f>
        <v>43981</v>
      </c>
      <c r="AM808" s="16"/>
      <c r="AR808" s="27">
        <f t="shared" si="152"/>
        <v>44272</v>
      </c>
      <c r="AS808" s="27" t="str">
        <f t="shared" si="149"/>
        <v>水</v>
      </c>
      <c r="AT808" s="26" t="str">
        <f t="shared" si="150"/>
        <v/>
      </c>
      <c r="AU808" s="26">
        <f t="shared" si="151"/>
        <v>0</v>
      </c>
      <c r="AV808" s="26">
        <f>COUNTIF($AU$2:AU808,0)</f>
        <v>481</v>
      </c>
    </row>
    <row r="809" spans="19:48" ht="18" customHeight="1" x14ac:dyDescent="0.7">
      <c r="S809" s="17">
        <f t="shared" ref="S809:S838" si="155">IF(S808="","",IF(MONTH(S808)&lt;&gt;MONTH(S808+1),"",S808+1))</f>
        <v>44257</v>
      </c>
      <c r="T809" s="25">
        <f t="shared" si="147"/>
        <v>44257</v>
      </c>
      <c r="U809" s="24" t="str">
        <f t="shared" si="148"/>
        <v>13</v>
      </c>
      <c r="V809" s="23">
        <f>IF(S809="","",IF(COUNTIF(祝日計算!$D$6:$H$12,祝日計算!U809)&gt;0,1,0))</f>
        <v>0</v>
      </c>
      <c r="AI809" s="17">
        <f t="shared" si="154"/>
        <v>43982</v>
      </c>
      <c r="AJ809" s="18"/>
      <c r="AL809" s="17">
        <f>IF(COUNTIF($AL$2:AL808,AI809)&gt;0,"",IF(AI809="","",AI809))</f>
        <v>43982</v>
      </c>
      <c r="AM809" s="16"/>
      <c r="AR809" s="27">
        <f t="shared" si="152"/>
        <v>44273</v>
      </c>
      <c r="AS809" s="27" t="str">
        <f t="shared" si="149"/>
        <v>木</v>
      </c>
      <c r="AT809" s="26" t="str">
        <f t="shared" si="150"/>
        <v/>
      </c>
      <c r="AU809" s="26">
        <f t="shared" si="151"/>
        <v>0</v>
      </c>
      <c r="AV809" s="26">
        <f>COUNTIF($AU$2:AU809,0)</f>
        <v>482</v>
      </c>
    </row>
    <row r="810" spans="19:48" ht="18" customHeight="1" x14ac:dyDescent="0.7">
      <c r="S810" s="17">
        <f t="shared" si="155"/>
        <v>44258</v>
      </c>
      <c r="T810" s="25">
        <f t="shared" si="147"/>
        <v>44258</v>
      </c>
      <c r="U810" s="24" t="str">
        <f t="shared" si="148"/>
        <v>14</v>
      </c>
      <c r="V810" s="23">
        <f>IF(S810="","",IF(COUNTIF(祝日計算!$D$6:$H$12,祝日計算!U810)&gt;0,1,0))</f>
        <v>0</v>
      </c>
      <c r="AI810" s="17" t="str">
        <f t="shared" si="154"/>
        <v/>
      </c>
      <c r="AJ810" s="18"/>
      <c r="AL810" s="17" t="str">
        <f>IF(COUNTIF($AL$2:AL809,AI810)&gt;0,"",IF(AI810="","",AI810))</f>
        <v/>
      </c>
      <c r="AM810" s="16"/>
      <c r="AR810" s="27">
        <f t="shared" si="152"/>
        <v>44274</v>
      </c>
      <c r="AS810" s="27" t="str">
        <f t="shared" si="149"/>
        <v>金</v>
      </c>
      <c r="AT810" s="26" t="str">
        <f t="shared" si="150"/>
        <v/>
      </c>
      <c r="AU810" s="26">
        <f t="shared" si="151"/>
        <v>0</v>
      </c>
      <c r="AV810" s="26">
        <f>COUNTIF($AU$2:AU810,0)</f>
        <v>483</v>
      </c>
    </row>
    <row r="811" spans="19:48" ht="18" customHeight="1" x14ac:dyDescent="0.7">
      <c r="S811" s="17">
        <f t="shared" si="155"/>
        <v>44259</v>
      </c>
      <c r="T811" s="25">
        <f t="shared" si="147"/>
        <v>44259</v>
      </c>
      <c r="U811" s="24" t="str">
        <f t="shared" si="148"/>
        <v>15</v>
      </c>
      <c r="V811" s="23">
        <f>IF(S811="","",IF(COUNTIF(祝日計算!$D$6:$H$12,祝日計算!U811)&gt;0,1,0))</f>
        <v>0</v>
      </c>
      <c r="AI811" s="17" t="str">
        <f t="shared" si="154"/>
        <v/>
      </c>
      <c r="AJ811" s="18"/>
      <c r="AL811" s="17" t="str">
        <f>IF(COUNTIF($AL$2:AL810,AI811)&gt;0,"",IF(AI811="","",AI811))</f>
        <v/>
      </c>
      <c r="AM811" s="16"/>
      <c r="AR811" s="27">
        <f t="shared" si="152"/>
        <v>44275</v>
      </c>
      <c r="AS811" s="27" t="str">
        <f t="shared" si="149"/>
        <v>祝</v>
      </c>
      <c r="AT811" s="26" t="str">
        <f t="shared" si="150"/>
        <v>春分の日</v>
      </c>
      <c r="AU811" s="26">
        <f t="shared" si="151"/>
        <v>1</v>
      </c>
      <c r="AV811" s="26">
        <f>COUNTIF($AU$2:AU811,0)</f>
        <v>483</v>
      </c>
    </row>
    <row r="812" spans="19:48" ht="18" customHeight="1" x14ac:dyDescent="0.7">
      <c r="S812" s="17">
        <f t="shared" si="155"/>
        <v>44260</v>
      </c>
      <c r="T812" s="25">
        <f t="shared" si="147"/>
        <v>44260</v>
      </c>
      <c r="U812" s="24" t="str">
        <f t="shared" si="148"/>
        <v>16</v>
      </c>
      <c r="V812" s="23">
        <f>IF(S812="","",IF(COUNTIF(祝日計算!$D$6:$H$12,祝日計算!U812)&gt;0,1,0))</f>
        <v>0</v>
      </c>
      <c r="AI812" s="17" t="str">
        <f t="shared" si="154"/>
        <v/>
      </c>
      <c r="AJ812" s="18"/>
      <c r="AL812" s="17" t="str">
        <f>IF(COUNTIF($AL$2:AL811,AI812)&gt;0,"",IF(AI812="","",AI812))</f>
        <v/>
      </c>
      <c r="AM812" s="16"/>
      <c r="AR812" s="27">
        <f t="shared" si="152"/>
        <v>44276</v>
      </c>
      <c r="AS812" s="27" t="str">
        <f t="shared" si="149"/>
        <v>日</v>
      </c>
      <c r="AT812" s="26" t="str">
        <f t="shared" si="150"/>
        <v/>
      </c>
      <c r="AU812" s="26">
        <f t="shared" si="151"/>
        <v>1</v>
      </c>
      <c r="AV812" s="26">
        <f>COUNTIF($AU$2:AU812,0)</f>
        <v>483</v>
      </c>
    </row>
    <row r="813" spans="19:48" ht="18" customHeight="1" x14ac:dyDescent="0.7">
      <c r="S813" s="17">
        <f t="shared" si="155"/>
        <v>44261</v>
      </c>
      <c r="T813" s="25">
        <f t="shared" si="147"/>
        <v>44261</v>
      </c>
      <c r="U813" s="24" t="str">
        <f t="shared" si="148"/>
        <v>17</v>
      </c>
      <c r="V813" s="23">
        <f>IF(S813="","",IF(COUNTIF(祝日計算!$D$6:$H$12,祝日計算!U813)&gt;0,1,0))</f>
        <v>1</v>
      </c>
      <c r="AI813" s="17" t="str">
        <f t="shared" si="154"/>
        <v/>
      </c>
      <c r="AJ813" s="18"/>
      <c r="AL813" s="17" t="str">
        <f>IF(COUNTIF($AL$2:AL812,AI813)&gt;0,"",IF(AI813="","",AI813))</f>
        <v/>
      </c>
      <c r="AM813" s="16"/>
      <c r="AR813" s="27">
        <f t="shared" si="152"/>
        <v>44277</v>
      </c>
      <c r="AS813" s="27" t="str">
        <f t="shared" si="149"/>
        <v>月</v>
      </c>
      <c r="AT813" s="26" t="str">
        <f t="shared" si="150"/>
        <v/>
      </c>
      <c r="AU813" s="26">
        <f t="shared" si="151"/>
        <v>0</v>
      </c>
      <c r="AV813" s="26">
        <f>COUNTIF($AU$2:AU813,0)</f>
        <v>484</v>
      </c>
    </row>
    <row r="814" spans="19:48" ht="18" customHeight="1" x14ac:dyDescent="0.7">
      <c r="S814" s="17">
        <f t="shared" si="155"/>
        <v>44262</v>
      </c>
      <c r="T814" s="25">
        <f t="shared" si="147"/>
        <v>44262</v>
      </c>
      <c r="U814" s="24" t="str">
        <f t="shared" si="148"/>
        <v>11</v>
      </c>
      <c r="V814" s="23">
        <f>IF(S814="","",IF(COUNTIF(祝日計算!$D$6:$H$12,祝日計算!U814)&gt;0,1,0))</f>
        <v>1</v>
      </c>
      <c r="AI814" s="17" t="str">
        <f t="shared" si="154"/>
        <v/>
      </c>
      <c r="AJ814" s="18"/>
      <c r="AL814" s="17" t="str">
        <f>IF(COUNTIF($AL$2:AL813,AI814)&gt;0,"",IF(AI814="","",AI814))</f>
        <v/>
      </c>
      <c r="AM814" s="16"/>
      <c r="AR814" s="27">
        <f t="shared" si="152"/>
        <v>44278</v>
      </c>
      <c r="AS814" s="27" t="str">
        <f t="shared" si="149"/>
        <v>火</v>
      </c>
      <c r="AT814" s="26" t="str">
        <f t="shared" si="150"/>
        <v/>
      </c>
      <c r="AU814" s="26">
        <f t="shared" si="151"/>
        <v>1</v>
      </c>
      <c r="AV814" s="26">
        <f>COUNTIF($AU$2:AU814,0)</f>
        <v>484</v>
      </c>
    </row>
    <row r="815" spans="19:48" ht="18" customHeight="1" x14ac:dyDescent="0.7">
      <c r="S815" s="17">
        <f t="shared" si="155"/>
        <v>44263</v>
      </c>
      <c r="T815" s="25">
        <f t="shared" si="147"/>
        <v>44263</v>
      </c>
      <c r="U815" s="24" t="str">
        <f t="shared" si="148"/>
        <v>22</v>
      </c>
      <c r="V815" s="23">
        <f>IF(S815="","",IF(COUNTIF(祝日計算!$D$6:$H$12,祝日計算!U815)&gt;0,1,0))</f>
        <v>0</v>
      </c>
      <c r="AI815" s="17">
        <f t="shared" si="154"/>
        <v>43988</v>
      </c>
      <c r="AJ815" s="18"/>
      <c r="AL815" s="17">
        <f>IF(COUNTIF($AL$2:AL814,AI815)&gt;0,"",IF(AI815="","",AI815))</f>
        <v>43988</v>
      </c>
      <c r="AM815" s="16"/>
      <c r="AR815" s="27">
        <f t="shared" si="152"/>
        <v>44279</v>
      </c>
      <c r="AS815" s="27" t="str">
        <f t="shared" si="149"/>
        <v>水</v>
      </c>
      <c r="AT815" s="26" t="str">
        <f t="shared" si="150"/>
        <v/>
      </c>
      <c r="AU815" s="26">
        <f t="shared" si="151"/>
        <v>0</v>
      </c>
      <c r="AV815" s="26">
        <f>COUNTIF($AU$2:AU815,0)</f>
        <v>485</v>
      </c>
    </row>
    <row r="816" spans="19:48" ht="18" customHeight="1" x14ac:dyDescent="0.7">
      <c r="S816" s="17">
        <f t="shared" si="155"/>
        <v>44264</v>
      </c>
      <c r="T816" s="25">
        <f t="shared" si="147"/>
        <v>44264</v>
      </c>
      <c r="U816" s="24" t="str">
        <f t="shared" si="148"/>
        <v>23</v>
      </c>
      <c r="V816" s="23">
        <f>IF(S816="","",IF(COUNTIF(祝日計算!$D$6:$H$12,祝日計算!U816)&gt;0,1,0))</f>
        <v>1</v>
      </c>
      <c r="AI816" s="17">
        <f t="shared" si="154"/>
        <v>43989</v>
      </c>
      <c r="AJ816" s="18"/>
      <c r="AL816" s="17">
        <f>IF(COUNTIF($AL$2:AL815,AI816)&gt;0,"",IF(AI816="","",AI816))</f>
        <v>43989</v>
      </c>
      <c r="AM816" s="16"/>
      <c r="AR816" s="27">
        <f t="shared" si="152"/>
        <v>44280</v>
      </c>
      <c r="AS816" s="27" t="str">
        <f t="shared" si="149"/>
        <v>木</v>
      </c>
      <c r="AT816" s="26" t="str">
        <f t="shared" si="150"/>
        <v/>
      </c>
      <c r="AU816" s="26">
        <f t="shared" si="151"/>
        <v>0</v>
      </c>
      <c r="AV816" s="26">
        <f>COUNTIF($AU$2:AU816,0)</f>
        <v>486</v>
      </c>
    </row>
    <row r="817" spans="19:48" ht="18" customHeight="1" x14ac:dyDescent="0.7">
      <c r="S817" s="17">
        <f t="shared" si="155"/>
        <v>44265</v>
      </c>
      <c r="T817" s="25">
        <f t="shared" si="147"/>
        <v>44265</v>
      </c>
      <c r="U817" s="24" t="str">
        <f t="shared" si="148"/>
        <v>24</v>
      </c>
      <c r="V817" s="23">
        <f>IF(S817="","",IF(COUNTIF(祝日計算!$D$6:$H$12,祝日計算!U817)&gt;0,1,0))</f>
        <v>0</v>
      </c>
      <c r="AI817" s="17" t="str">
        <f t="shared" si="154"/>
        <v/>
      </c>
      <c r="AJ817" s="18"/>
      <c r="AL817" s="17" t="str">
        <f>IF(COUNTIF($AL$2:AL816,AI817)&gt;0,"",IF(AI817="","",AI817))</f>
        <v/>
      </c>
      <c r="AM817" s="16"/>
      <c r="AR817" s="27">
        <f t="shared" si="152"/>
        <v>44281</v>
      </c>
      <c r="AS817" s="27" t="str">
        <f t="shared" si="149"/>
        <v>金</v>
      </c>
      <c r="AT817" s="26" t="str">
        <f t="shared" si="150"/>
        <v/>
      </c>
      <c r="AU817" s="26">
        <f t="shared" si="151"/>
        <v>0</v>
      </c>
      <c r="AV817" s="26">
        <f>COUNTIF($AU$2:AU817,0)</f>
        <v>487</v>
      </c>
    </row>
    <row r="818" spans="19:48" ht="18" customHeight="1" x14ac:dyDescent="0.7">
      <c r="S818" s="17">
        <f t="shared" si="155"/>
        <v>44266</v>
      </c>
      <c r="T818" s="25">
        <f t="shared" si="147"/>
        <v>44266</v>
      </c>
      <c r="U818" s="24" t="str">
        <f t="shared" si="148"/>
        <v>25</v>
      </c>
      <c r="V818" s="23">
        <f>IF(S818="","",IF(COUNTIF(祝日計算!$D$6:$H$12,祝日計算!U818)&gt;0,1,0))</f>
        <v>0</v>
      </c>
      <c r="AI818" s="17">
        <f t="shared" si="154"/>
        <v>43991</v>
      </c>
      <c r="AJ818" s="18"/>
      <c r="AL818" s="17">
        <f>IF(COUNTIF($AL$2:AL817,AI818)&gt;0,"",IF(AI818="","",AI818))</f>
        <v>43991</v>
      </c>
      <c r="AM818" s="16"/>
      <c r="AR818" s="27">
        <f t="shared" si="152"/>
        <v>44282</v>
      </c>
      <c r="AS818" s="27" t="str">
        <f t="shared" si="149"/>
        <v>土</v>
      </c>
      <c r="AT818" s="26" t="str">
        <f t="shared" si="150"/>
        <v/>
      </c>
      <c r="AU818" s="26">
        <f t="shared" si="151"/>
        <v>1</v>
      </c>
      <c r="AV818" s="26">
        <f>COUNTIF($AU$2:AU818,0)</f>
        <v>487</v>
      </c>
    </row>
    <row r="819" spans="19:48" ht="18" customHeight="1" x14ac:dyDescent="0.7">
      <c r="S819" s="17">
        <f t="shared" si="155"/>
        <v>44267</v>
      </c>
      <c r="T819" s="25">
        <f t="shared" si="147"/>
        <v>44267</v>
      </c>
      <c r="U819" s="24" t="str">
        <f t="shared" si="148"/>
        <v>26</v>
      </c>
      <c r="V819" s="23">
        <f>IF(S819="","",IF(COUNTIF(祝日計算!$D$6:$H$12,祝日計算!U819)&gt;0,1,0))</f>
        <v>0</v>
      </c>
      <c r="AI819" s="17" t="str">
        <f t="shared" si="154"/>
        <v/>
      </c>
      <c r="AJ819" s="18"/>
      <c r="AL819" s="17" t="str">
        <f>IF(COUNTIF($AL$2:AL818,AI819)&gt;0,"",IF(AI819="","",AI819))</f>
        <v/>
      </c>
      <c r="AM819" s="16"/>
      <c r="AR819" s="27">
        <f t="shared" si="152"/>
        <v>44283</v>
      </c>
      <c r="AS819" s="27" t="str">
        <f t="shared" si="149"/>
        <v>日</v>
      </c>
      <c r="AT819" s="26" t="str">
        <f t="shared" si="150"/>
        <v/>
      </c>
      <c r="AU819" s="26">
        <f t="shared" si="151"/>
        <v>1</v>
      </c>
      <c r="AV819" s="26">
        <f>COUNTIF($AU$2:AU819,0)</f>
        <v>487</v>
      </c>
    </row>
    <row r="820" spans="19:48" ht="18" customHeight="1" x14ac:dyDescent="0.7">
      <c r="S820" s="17">
        <f t="shared" si="155"/>
        <v>44268</v>
      </c>
      <c r="T820" s="25">
        <f t="shared" si="147"/>
        <v>44268</v>
      </c>
      <c r="U820" s="24" t="str">
        <f t="shared" si="148"/>
        <v>27</v>
      </c>
      <c r="V820" s="23">
        <f>IF(S820="","",IF(COUNTIF(祝日計算!$D$6:$H$12,祝日計算!U820)&gt;0,1,0))</f>
        <v>1</v>
      </c>
      <c r="AI820" s="17" t="str">
        <f t="shared" si="154"/>
        <v/>
      </c>
      <c r="AJ820" s="18"/>
      <c r="AL820" s="17" t="str">
        <f>IF(COUNTIF($AL$2:AL819,AI820)&gt;0,"",IF(AI820="","",AI820))</f>
        <v/>
      </c>
      <c r="AM820" s="16"/>
      <c r="AR820" s="27">
        <f t="shared" si="152"/>
        <v>44284</v>
      </c>
      <c r="AS820" s="27" t="str">
        <f t="shared" si="149"/>
        <v>月</v>
      </c>
      <c r="AT820" s="26" t="str">
        <f t="shared" si="150"/>
        <v/>
      </c>
      <c r="AU820" s="26">
        <f t="shared" si="151"/>
        <v>0</v>
      </c>
      <c r="AV820" s="26">
        <f>COUNTIF($AU$2:AU820,0)</f>
        <v>488</v>
      </c>
    </row>
    <row r="821" spans="19:48" ht="18" customHeight="1" x14ac:dyDescent="0.7">
      <c r="S821" s="17">
        <f t="shared" si="155"/>
        <v>44269</v>
      </c>
      <c r="T821" s="25">
        <f t="shared" si="147"/>
        <v>44269</v>
      </c>
      <c r="U821" s="24" t="str">
        <f t="shared" si="148"/>
        <v>21</v>
      </c>
      <c r="V821" s="23">
        <f>IF(S821="","",IF(COUNTIF(祝日計算!$D$6:$H$12,祝日計算!U821)&gt;0,1,0))</f>
        <v>1</v>
      </c>
      <c r="AI821" s="17" t="str">
        <f t="shared" si="154"/>
        <v/>
      </c>
      <c r="AJ821" s="18"/>
      <c r="AL821" s="17" t="str">
        <f>IF(COUNTIF($AL$2:AL820,AI821)&gt;0,"",IF(AI821="","",AI821))</f>
        <v/>
      </c>
      <c r="AM821" s="16"/>
      <c r="AR821" s="27">
        <f t="shared" si="152"/>
        <v>44285</v>
      </c>
      <c r="AS821" s="27" t="str">
        <f t="shared" si="149"/>
        <v>火</v>
      </c>
      <c r="AT821" s="26" t="str">
        <f t="shared" si="150"/>
        <v/>
      </c>
      <c r="AU821" s="26">
        <f t="shared" si="151"/>
        <v>0</v>
      </c>
      <c r="AV821" s="26">
        <f>COUNTIF($AU$2:AU821,0)</f>
        <v>489</v>
      </c>
    </row>
    <row r="822" spans="19:48" ht="18" customHeight="1" x14ac:dyDescent="0.7">
      <c r="S822" s="17">
        <f t="shared" si="155"/>
        <v>44270</v>
      </c>
      <c r="T822" s="25">
        <f t="shared" si="147"/>
        <v>44270</v>
      </c>
      <c r="U822" s="24" t="str">
        <f t="shared" si="148"/>
        <v>32</v>
      </c>
      <c r="V822" s="23">
        <f>IF(S822="","",IF(COUNTIF(祝日計算!$D$6:$H$12,祝日計算!U822)&gt;0,1,0))</f>
        <v>0</v>
      </c>
      <c r="AI822" s="17">
        <f t="shared" si="154"/>
        <v>43995</v>
      </c>
      <c r="AJ822" s="18"/>
      <c r="AL822" s="17">
        <f>IF(COUNTIF($AL$2:AL821,AI822)&gt;0,"",IF(AI822="","",AI822))</f>
        <v>43995</v>
      </c>
      <c r="AM822" s="16"/>
      <c r="AR822" s="27">
        <f t="shared" si="152"/>
        <v>44286</v>
      </c>
      <c r="AS822" s="27" t="str">
        <f t="shared" si="149"/>
        <v>水</v>
      </c>
      <c r="AT822" s="26" t="str">
        <f t="shared" si="150"/>
        <v/>
      </c>
      <c r="AU822" s="26">
        <f t="shared" si="151"/>
        <v>0</v>
      </c>
      <c r="AV822" s="26">
        <f>COUNTIF($AU$2:AU822,0)</f>
        <v>490</v>
      </c>
    </row>
    <row r="823" spans="19:48" ht="18" customHeight="1" x14ac:dyDescent="0.7">
      <c r="S823" s="17">
        <f t="shared" si="155"/>
        <v>44271</v>
      </c>
      <c r="T823" s="25">
        <f t="shared" si="147"/>
        <v>44271</v>
      </c>
      <c r="U823" s="24" t="str">
        <f t="shared" si="148"/>
        <v>33</v>
      </c>
      <c r="V823" s="23">
        <f>IF(S823="","",IF(COUNTIF(祝日計算!$D$6:$H$12,祝日計算!U823)&gt;0,1,0))</f>
        <v>0</v>
      </c>
      <c r="AI823" s="17">
        <f t="shared" si="154"/>
        <v>43996</v>
      </c>
      <c r="AJ823" s="18"/>
      <c r="AL823" s="17">
        <f>IF(COUNTIF($AL$2:AL822,AI823)&gt;0,"",IF(AI823="","",AI823))</f>
        <v>43996</v>
      </c>
      <c r="AM823" s="16"/>
      <c r="AR823" s="27">
        <f t="shared" si="152"/>
        <v>44287</v>
      </c>
      <c r="AS823" s="27" t="str">
        <f t="shared" si="149"/>
        <v>木</v>
      </c>
      <c r="AT823" s="26" t="str">
        <f t="shared" si="150"/>
        <v/>
      </c>
      <c r="AU823" s="26">
        <f t="shared" si="151"/>
        <v>0</v>
      </c>
      <c r="AV823" s="26">
        <f>COUNTIF($AU$2:AU823,0)</f>
        <v>491</v>
      </c>
    </row>
    <row r="824" spans="19:48" ht="18" customHeight="1" x14ac:dyDescent="0.7">
      <c r="S824" s="17">
        <f t="shared" si="155"/>
        <v>44272</v>
      </c>
      <c r="T824" s="25">
        <f t="shared" si="147"/>
        <v>44272</v>
      </c>
      <c r="U824" s="24" t="str">
        <f t="shared" si="148"/>
        <v>34</v>
      </c>
      <c r="V824" s="23">
        <f>IF(S824="","",IF(COUNTIF(祝日計算!$D$6:$H$12,祝日計算!U824)&gt;0,1,0))</f>
        <v>0</v>
      </c>
      <c r="AI824" s="17" t="str">
        <f t="shared" si="154"/>
        <v/>
      </c>
      <c r="AJ824" s="18"/>
      <c r="AL824" s="17" t="str">
        <f>IF(COUNTIF($AL$2:AL823,AI824)&gt;0,"",IF(AI824="","",AI824))</f>
        <v/>
      </c>
      <c r="AM824" s="16"/>
      <c r="AR824" s="27">
        <f t="shared" si="152"/>
        <v>44288</v>
      </c>
      <c r="AS824" s="27" t="str">
        <f t="shared" si="149"/>
        <v>金</v>
      </c>
      <c r="AT824" s="26" t="str">
        <f t="shared" si="150"/>
        <v/>
      </c>
      <c r="AU824" s="26">
        <f t="shared" si="151"/>
        <v>0</v>
      </c>
      <c r="AV824" s="26">
        <f>COUNTIF($AU$2:AU824,0)</f>
        <v>492</v>
      </c>
    </row>
    <row r="825" spans="19:48" ht="18" customHeight="1" x14ac:dyDescent="0.7">
      <c r="S825" s="17">
        <f t="shared" si="155"/>
        <v>44273</v>
      </c>
      <c r="T825" s="25">
        <f t="shared" si="147"/>
        <v>44273</v>
      </c>
      <c r="U825" s="24" t="str">
        <f t="shared" si="148"/>
        <v>35</v>
      </c>
      <c r="V825" s="23">
        <f>IF(S825="","",IF(COUNTIF(祝日計算!$D$6:$H$12,祝日計算!U825)&gt;0,1,0))</f>
        <v>0</v>
      </c>
      <c r="AI825" s="17" t="str">
        <f t="shared" si="154"/>
        <v/>
      </c>
      <c r="AJ825" s="18"/>
      <c r="AL825" s="17" t="str">
        <f>IF(COUNTIF($AL$2:AL824,AI825)&gt;0,"",IF(AI825="","",AI825))</f>
        <v/>
      </c>
      <c r="AM825" s="16"/>
      <c r="AR825" s="27">
        <f t="shared" si="152"/>
        <v>44289</v>
      </c>
      <c r="AS825" s="27" t="str">
        <f t="shared" si="149"/>
        <v>土</v>
      </c>
      <c r="AT825" s="26" t="str">
        <f t="shared" si="150"/>
        <v/>
      </c>
      <c r="AU825" s="26">
        <f t="shared" si="151"/>
        <v>1</v>
      </c>
      <c r="AV825" s="26">
        <f>COUNTIF($AU$2:AU825,0)</f>
        <v>492</v>
      </c>
    </row>
    <row r="826" spans="19:48" ht="18" customHeight="1" x14ac:dyDescent="0.7">
      <c r="S826" s="17">
        <f t="shared" si="155"/>
        <v>44274</v>
      </c>
      <c r="T826" s="25">
        <f t="shared" si="147"/>
        <v>44274</v>
      </c>
      <c r="U826" s="24" t="str">
        <f t="shared" si="148"/>
        <v>36</v>
      </c>
      <c r="V826" s="23">
        <f>IF(S826="","",IF(COUNTIF(祝日計算!$D$6:$H$12,祝日計算!U826)&gt;0,1,0))</f>
        <v>0</v>
      </c>
      <c r="AI826" s="17" t="str">
        <f t="shared" si="154"/>
        <v/>
      </c>
      <c r="AJ826" s="18"/>
      <c r="AL826" s="17" t="str">
        <f>IF(COUNTIF($AL$2:AL825,AI826)&gt;0,"",IF(AI826="","",AI826))</f>
        <v/>
      </c>
      <c r="AM826" s="16"/>
      <c r="AR826" s="27">
        <f t="shared" si="152"/>
        <v>44290</v>
      </c>
      <c r="AS826" s="27" t="str">
        <f t="shared" si="149"/>
        <v>日</v>
      </c>
      <c r="AT826" s="26" t="str">
        <f t="shared" si="150"/>
        <v/>
      </c>
      <c r="AU826" s="26">
        <f t="shared" si="151"/>
        <v>1</v>
      </c>
      <c r="AV826" s="26">
        <f>COUNTIF($AU$2:AU826,0)</f>
        <v>492</v>
      </c>
    </row>
    <row r="827" spans="19:48" ht="18" customHeight="1" x14ac:dyDescent="0.7">
      <c r="S827" s="17">
        <f t="shared" si="155"/>
        <v>44275</v>
      </c>
      <c r="T827" s="25">
        <f t="shared" si="147"/>
        <v>44275</v>
      </c>
      <c r="U827" s="24" t="str">
        <f t="shared" si="148"/>
        <v>37</v>
      </c>
      <c r="V827" s="23">
        <f>IF(S827="","",IF(COUNTIF(祝日計算!$D$6:$H$12,祝日計算!U827)&gt;0,1,0))</f>
        <v>1</v>
      </c>
      <c r="AI827" s="17" t="str">
        <f t="shared" si="154"/>
        <v/>
      </c>
      <c r="AJ827" s="18"/>
      <c r="AL827" s="17" t="str">
        <f>IF(COUNTIF($AL$2:AL826,AI827)&gt;0,"",IF(AI827="","",AI827))</f>
        <v/>
      </c>
      <c r="AM827" s="16"/>
      <c r="AR827" s="27">
        <f t="shared" si="152"/>
        <v>44291</v>
      </c>
      <c r="AS827" s="27" t="str">
        <f t="shared" si="149"/>
        <v>月</v>
      </c>
      <c r="AT827" s="26" t="str">
        <f t="shared" si="150"/>
        <v/>
      </c>
      <c r="AU827" s="26">
        <f t="shared" si="151"/>
        <v>0</v>
      </c>
      <c r="AV827" s="26">
        <f>COUNTIF($AU$2:AU827,0)</f>
        <v>493</v>
      </c>
    </row>
    <row r="828" spans="19:48" ht="18" customHeight="1" x14ac:dyDescent="0.7">
      <c r="S828" s="17">
        <f t="shared" si="155"/>
        <v>44276</v>
      </c>
      <c r="T828" s="25">
        <f t="shared" si="147"/>
        <v>44276</v>
      </c>
      <c r="U828" s="24" t="str">
        <f t="shared" si="148"/>
        <v>31</v>
      </c>
      <c r="V828" s="23">
        <f>IF(S828="","",IF(COUNTIF(祝日計算!$D$6:$H$12,祝日計算!U828)&gt;0,1,0))</f>
        <v>1</v>
      </c>
      <c r="AI828" s="17" t="str">
        <f t="shared" si="154"/>
        <v/>
      </c>
      <c r="AJ828" s="18"/>
      <c r="AL828" s="17" t="str">
        <f>IF(COUNTIF($AL$2:AL827,AI828)&gt;0,"",IF(AI828="","",AI828))</f>
        <v/>
      </c>
      <c r="AM828" s="16"/>
      <c r="AR828" s="27">
        <f t="shared" si="152"/>
        <v>44292</v>
      </c>
      <c r="AS828" s="27" t="str">
        <f t="shared" si="149"/>
        <v>火</v>
      </c>
      <c r="AT828" s="26" t="str">
        <f t="shared" si="150"/>
        <v/>
      </c>
      <c r="AU828" s="26">
        <f t="shared" si="151"/>
        <v>0</v>
      </c>
      <c r="AV828" s="26">
        <f>COUNTIF($AU$2:AU828,0)</f>
        <v>494</v>
      </c>
    </row>
    <row r="829" spans="19:48" ht="18" customHeight="1" x14ac:dyDescent="0.7">
      <c r="S829" s="17">
        <f t="shared" si="155"/>
        <v>44277</v>
      </c>
      <c r="T829" s="25">
        <f t="shared" si="147"/>
        <v>44277</v>
      </c>
      <c r="U829" s="24" t="str">
        <f t="shared" si="148"/>
        <v>42</v>
      </c>
      <c r="V829" s="23">
        <f>IF(S829="","",IF(COUNTIF(祝日計算!$D$6:$H$12,祝日計算!U829)&gt;0,1,0))</f>
        <v>0</v>
      </c>
      <c r="AI829" s="17">
        <f t="shared" si="154"/>
        <v>44002</v>
      </c>
      <c r="AJ829" s="18"/>
      <c r="AL829" s="17">
        <f>IF(COUNTIF($AL$2:AL828,AI829)&gt;0,"",IF(AI829="","",AI829))</f>
        <v>44002</v>
      </c>
      <c r="AM829" s="16"/>
      <c r="AR829" s="27">
        <f t="shared" si="152"/>
        <v>44293</v>
      </c>
      <c r="AS829" s="27" t="str">
        <f t="shared" si="149"/>
        <v>水</v>
      </c>
      <c r="AT829" s="26" t="str">
        <f t="shared" si="150"/>
        <v/>
      </c>
      <c r="AU829" s="26">
        <f t="shared" si="151"/>
        <v>0</v>
      </c>
      <c r="AV829" s="26">
        <f>COUNTIF($AU$2:AU829,0)</f>
        <v>495</v>
      </c>
    </row>
    <row r="830" spans="19:48" ht="18" customHeight="1" x14ac:dyDescent="0.7">
      <c r="S830" s="17">
        <f t="shared" si="155"/>
        <v>44278</v>
      </c>
      <c r="T830" s="25">
        <f t="shared" si="147"/>
        <v>44278</v>
      </c>
      <c r="U830" s="24" t="str">
        <f t="shared" si="148"/>
        <v>43</v>
      </c>
      <c r="V830" s="23">
        <f>IF(S830="","",IF(COUNTIF(祝日計算!$D$6:$H$12,祝日計算!U830)&gt;0,1,0))</f>
        <v>1</v>
      </c>
      <c r="AI830" s="17">
        <f t="shared" si="154"/>
        <v>44003</v>
      </c>
      <c r="AJ830" s="18"/>
      <c r="AL830" s="17">
        <f>IF(COUNTIF($AL$2:AL829,AI830)&gt;0,"",IF(AI830="","",AI830))</f>
        <v>44003</v>
      </c>
      <c r="AM830" s="16"/>
      <c r="AR830" s="27">
        <f t="shared" si="152"/>
        <v>44294</v>
      </c>
      <c r="AS830" s="27" t="str">
        <f t="shared" si="149"/>
        <v>木</v>
      </c>
      <c r="AT830" s="26" t="str">
        <f t="shared" si="150"/>
        <v/>
      </c>
      <c r="AU830" s="26">
        <f t="shared" si="151"/>
        <v>0</v>
      </c>
      <c r="AV830" s="26">
        <f>COUNTIF($AU$2:AU830,0)</f>
        <v>496</v>
      </c>
    </row>
    <row r="831" spans="19:48" ht="18" customHeight="1" x14ac:dyDescent="0.7">
      <c r="S831" s="17">
        <f t="shared" si="155"/>
        <v>44279</v>
      </c>
      <c r="T831" s="25">
        <f t="shared" si="147"/>
        <v>44279</v>
      </c>
      <c r="U831" s="24" t="str">
        <f t="shared" si="148"/>
        <v>44</v>
      </c>
      <c r="V831" s="23">
        <f>IF(S831="","",IF(COUNTIF(祝日計算!$D$6:$H$12,祝日計算!U831)&gt;0,1,0))</f>
        <v>0</v>
      </c>
      <c r="AI831" s="17" t="str">
        <f t="shared" si="154"/>
        <v/>
      </c>
      <c r="AJ831" s="18"/>
      <c r="AL831" s="17" t="str">
        <f>IF(COUNTIF($AL$2:AL830,AI831)&gt;0,"",IF(AI831="","",AI831))</f>
        <v/>
      </c>
      <c r="AM831" s="16"/>
      <c r="AR831" s="27">
        <f t="shared" si="152"/>
        <v>44295</v>
      </c>
      <c r="AS831" s="27" t="str">
        <f t="shared" si="149"/>
        <v>金</v>
      </c>
      <c r="AT831" s="26" t="str">
        <f t="shared" si="150"/>
        <v/>
      </c>
      <c r="AU831" s="26">
        <f t="shared" si="151"/>
        <v>0</v>
      </c>
      <c r="AV831" s="26">
        <f>COUNTIF($AU$2:AU831,0)</f>
        <v>497</v>
      </c>
    </row>
    <row r="832" spans="19:48" ht="18" customHeight="1" x14ac:dyDescent="0.7">
      <c r="S832" s="17">
        <f t="shared" si="155"/>
        <v>44280</v>
      </c>
      <c r="T832" s="25">
        <f t="shared" si="147"/>
        <v>44280</v>
      </c>
      <c r="U832" s="24" t="str">
        <f t="shared" si="148"/>
        <v>45</v>
      </c>
      <c r="V832" s="23">
        <f>IF(S832="","",IF(COUNTIF(祝日計算!$D$6:$H$12,祝日計算!U832)&gt;0,1,0))</f>
        <v>0</v>
      </c>
      <c r="AI832" s="17">
        <f t="shared" si="154"/>
        <v>44005</v>
      </c>
      <c r="AJ832" s="18"/>
      <c r="AL832" s="17">
        <f>IF(COUNTIF($AL$2:AL831,AI832)&gt;0,"",IF(AI832="","",AI832))</f>
        <v>44005</v>
      </c>
      <c r="AM832" s="16"/>
      <c r="AR832" s="27">
        <f t="shared" si="152"/>
        <v>44296</v>
      </c>
      <c r="AS832" s="27" t="str">
        <f t="shared" si="149"/>
        <v>土</v>
      </c>
      <c r="AT832" s="26" t="str">
        <f t="shared" si="150"/>
        <v/>
      </c>
      <c r="AU832" s="26">
        <f t="shared" si="151"/>
        <v>1</v>
      </c>
      <c r="AV832" s="26">
        <f>COUNTIF($AU$2:AU832,0)</f>
        <v>497</v>
      </c>
    </row>
    <row r="833" spans="19:48" ht="18" customHeight="1" x14ac:dyDescent="0.7">
      <c r="S833" s="17">
        <f t="shared" si="155"/>
        <v>44281</v>
      </c>
      <c r="T833" s="25">
        <f t="shared" si="147"/>
        <v>44281</v>
      </c>
      <c r="U833" s="24" t="str">
        <f t="shared" si="148"/>
        <v>46</v>
      </c>
      <c r="V833" s="23">
        <f>IF(S833="","",IF(COUNTIF(祝日計算!$D$6:$H$12,祝日計算!U833)&gt;0,1,0))</f>
        <v>0</v>
      </c>
      <c r="AI833" s="17" t="str">
        <f t="shared" si="154"/>
        <v/>
      </c>
      <c r="AJ833" s="18"/>
      <c r="AL833" s="17" t="str">
        <f>IF(COUNTIF($AL$2:AL832,AI833)&gt;0,"",IF(AI833="","",AI833))</f>
        <v/>
      </c>
      <c r="AM833" s="16"/>
      <c r="AR833" s="27">
        <f t="shared" si="152"/>
        <v>44297</v>
      </c>
      <c r="AS833" s="27" t="str">
        <f t="shared" si="149"/>
        <v>日</v>
      </c>
      <c r="AT833" s="26" t="str">
        <f t="shared" si="150"/>
        <v/>
      </c>
      <c r="AU833" s="26">
        <f t="shared" si="151"/>
        <v>1</v>
      </c>
      <c r="AV833" s="26">
        <f>COUNTIF($AU$2:AU833,0)</f>
        <v>497</v>
      </c>
    </row>
    <row r="834" spans="19:48" ht="18" customHeight="1" x14ac:dyDescent="0.7">
      <c r="S834" s="17">
        <f t="shared" si="155"/>
        <v>44282</v>
      </c>
      <c r="T834" s="25">
        <f t="shared" ref="T834:T897" si="156">S834</f>
        <v>44282</v>
      </c>
      <c r="U834" s="24" t="str">
        <f t="shared" ref="U834:U897" si="157">IFERROR(INT((DAY(S834)-0.1)/7)+1&amp;WEEKDAY(S834),"")</f>
        <v>47</v>
      </c>
      <c r="V834" s="23">
        <f>IF(S834="","",IF(COUNTIF(祝日計算!$D$6:$H$12,祝日計算!U834)&gt;0,1,0))</f>
        <v>1</v>
      </c>
      <c r="AI834" s="17" t="str">
        <f t="shared" si="154"/>
        <v/>
      </c>
      <c r="AJ834" s="18"/>
      <c r="AL834" s="17" t="str">
        <f>IF(COUNTIF($AL$2:AL833,AI834)&gt;0,"",IF(AI834="","",AI834))</f>
        <v/>
      </c>
      <c r="AM834" s="16"/>
      <c r="AR834" s="27">
        <f t="shared" si="152"/>
        <v>44298</v>
      </c>
      <c r="AS834" s="27" t="str">
        <f t="shared" ref="AS834:AS897" si="158">IF(AT834&lt;&gt;"","祝",TEXT(AR834,"aaa"))</f>
        <v>月</v>
      </c>
      <c r="AT834" s="26" t="str">
        <f t="shared" ref="AT834:AT897" si="159">IFERROR(VLOOKUP(AR834,$AL$2:$AM$1398,2,FALSE),"")&amp;""</f>
        <v/>
      </c>
      <c r="AU834" s="26">
        <f t="shared" ref="AU834:AU897" si="160">IF($B$21=1,IF(COUNTIF($AL$2:$AL$1398,AR834)&gt;0,1,0),IF((COUNTIF($AI$2:$AI$41,AR834)+COUNTIF($AI$283:$AI$1398,AR834))&gt;0,1,0))</f>
        <v>0</v>
      </c>
      <c r="AV834" s="26">
        <f>COUNTIF($AU$2:AU834,0)</f>
        <v>498</v>
      </c>
    </row>
    <row r="835" spans="19:48" ht="18" customHeight="1" x14ac:dyDescent="0.7">
      <c r="S835" s="17">
        <f t="shared" si="155"/>
        <v>44283</v>
      </c>
      <c r="T835" s="25">
        <f t="shared" si="156"/>
        <v>44283</v>
      </c>
      <c r="U835" s="24" t="str">
        <f t="shared" si="157"/>
        <v>41</v>
      </c>
      <c r="V835" s="23">
        <f>IF(S835="","",IF(COUNTIF(祝日計算!$D$6:$H$12,祝日計算!U835)&gt;0,1,0))</f>
        <v>1</v>
      </c>
      <c r="AI835" s="17" t="str">
        <f t="shared" si="154"/>
        <v/>
      </c>
      <c r="AJ835" s="18"/>
      <c r="AL835" s="17" t="str">
        <f>IF(COUNTIF($AL$2:AL834,AI835)&gt;0,"",IF(AI835="","",AI835))</f>
        <v/>
      </c>
      <c r="AM835" s="16"/>
      <c r="AR835" s="27">
        <f t="shared" ref="AR835:AR898" si="161">AR834+1</f>
        <v>44299</v>
      </c>
      <c r="AS835" s="27" t="str">
        <f t="shared" si="158"/>
        <v>火</v>
      </c>
      <c r="AT835" s="26" t="str">
        <f t="shared" si="159"/>
        <v/>
      </c>
      <c r="AU835" s="26">
        <f t="shared" si="160"/>
        <v>1</v>
      </c>
      <c r="AV835" s="26">
        <f>COUNTIF($AU$2:AU835,0)</f>
        <v>498</v>
      </c>
    </row>
    <row r="836" spans="19:48" ht="18" customHeight="1" x14ac:dyDescent="0.7">
      <c r="S836" s="17">
        <f t="shared" si="155"/>
        <v>44284</v>
      </c>
      <c r="T836" s="25">
        <f t="shared" si="156"/>
        <v>44284</v>
      </c>
      <c r="U836" s="24" t="str">
        <f t="shared" si="157"/>
        <v>52</v>
      </c>
      <c r="V836" s="23">
        <f>IF(S836="","",IF(COUNTIF(祝日計算!$D$6:$H$12,祝日計算!U836)&gt;0,1,0))</f>
        <v>0</v>
      </c>
      <c r="AI836" s="17">
        <f t="shared" si="154"/>
        <v>44009</v>
      </c>
      <c r="AJ836" s="18"/>
      <c r="AL836" s="17">
        <f>IF(COUNTIF($AL$2:AL835,AI836)&gt;0,"",IF(AI836="","",AI836))</f>
        <v>44009</v>
      </c>
      <c r="AM836" s="16"/>
      <c r="AR836" s="27">
        <f t="shared" si="161"/>
        <v>44300</v>
      </c>
      <c r="AS836" s="27" t="str">
        <f t="shared" si="158"/>
        <v>水</v>
      </c>
      <c r="AT836" s="26" t="str">
        <f t="shared" si="159"/>
        <v/>
      </c>
      <c r="AU836" s="26">
        <f t="shared" si="160"/>
        <v>0</v>
      </c>
      <c r="AV836" s="26">
        <f>COUNTIF($AU$2:AU836,0)</f>
        <v>499</v>
      </c>
    </row>
    <row r="837" spans="19:48" ht="18" customHeight="1" x14ac:dyDescent="0.7">
      <c r="S837" s="17">
        <f t="shared" si="155"/>
        <v>44285</v>
      </c>
      <c r="T837" s="25">
        <f t="shared" si="156"/>
        <v>44285</v>
      </c>
      <c r="U837" s="24" t="str">
        <f t="shared" si="157"/>
        <v>53</v>
      </c>
      <c r="V837" s="23">
        <f>IF(S837="","",IF(COUNTIF(祝日計算!$D$6:$H$12,祝日計算!U837)&gt;0,1,0))</f>
        <v>0</v>
      </c>
      <c r="AI837" s="17">
        <f t="shared" si="154"/>
        <v>44010</v>
      </c>
      <c r="AJ837" s="18"/>
      <c r="AL837" s="17">
        <f>IF(COUNTIF($AL$2:AL836,AI837)&gt;0,"",IF(AI837="","",AI837))</f>
        <v>44010</v>
      </c>
      <c r="AM837" s="16"/>
      <c r="AR837" s="27">
        <f t="shared" si="161"/>
        <v>44301</v>
      </c>
      <c r="AS837" s="27" t="str">
        <f t="shared" si="158"/>
        <v>木</v>
      </c>
      <c r="AT837" s="26" t="str">
        <f t="shared" si="159"/>
        <v/>
      </c>
      <c r="AU837" s="26">
        <f t="shared" si="160"/>
        <v>0</v>
      </c>
      <c r="AV837" s="26">
        <f>COUNTIF($AU$2:AU837,0)</f>
        <v>500</v>
      </c>
    </row>
    <row r="838" spans="19:48" ht="18" customHeight="1" x14ac:dyDescent="0.7">
      <c r="S838" s="17">
        <f t="shared" si="155"/>
        <v>44286</v>
      </c>
      <c r="T838" s="25">
        <f t="shared" si="156"/>
        <v>44286</v>
      </c>
      <c r="U838" s="24" t="str">
        <f t="shared" si="157"/>
        <v>54</v>
      </c>
      <c r="V838" s="23">
        <f>IF(S838="","",IF(COUNTIF(祝日計算!$D$6:$H$12,祝日計算!U838)&gt;0,1,0))</f>
        <v>0</v>
      </c>
      <c r="AI838" s="17" t="str">
        <f t="shared" si="154"/>
        <v/>
      </c>
      <c r="AJ838" s="18"/>
      <c r="AL838" s="17" t="str">
        <f>IF(COUNTIF($AL$2:AL837,AI838)&gt;0,"",IF(AI838="","",AI838))</f>
        <v/>
      </c>
      <c r="AM838" s="16"/>
      <c r="AR838" s="27">
        <f t="shared" si="161"/>
        <v>44302</v>
      </c>
      <c r="AS838" s="27" t="str">
        <f t="shared" si="158"/>
        <v>金</v>
      </c>
      <c r="AT838" s="26" t="str">
        <f t="shared" si="159"/>
        <v/>
      </c>
      <c r="AU838" s="26">
        <f t="shared" si="160"/>
        <v>0</v>
      </c>
      <c r="AV838" s="26">
        <f>COUNTIF($AU$2:AU838,0)</f>
        <v>501</v>
      </c>
    </row>
    <row r="839" spans="19:48" ht="18" customHeight="1" x14ac:dyDescent="0.7">
      <c r="S839" s="17">
        <f>DATE(設定!$G$2+1,4,1)</f>
        <v>44287</v>
      </c>
      <c r="T839" s="25">
        <f t="shared" si="156"/>
        <v>44287</v>
      </c>
      <c r="U839" s="24" t="str">
        <f t="shared" si="157"/>
        <v>15</v>
      </c>
      <c r="V839" s="23">
        <f>IF(S839="","",IF(COUNTIF(祝日計算!$D$6:$H$12,祝日計算!U839)&gt;0,1,0))</f>
        <v>0</v>
      </c>
      <c r="AI839" s="17" t="str">
        <f t="shared" si="154"/>
        <v/>
      </c>
      <c r="AJ839" s="18"/>
      <c r="AL839" s="17" t="str">
        <f>IF(COUNTIF($AL$2:AL838,AI839)&gt;0,"",IF(AI839="","",AI839))</f>
        <v/>
      </c>
      <c r="AM839" s="16"/>
      <c r="AR839" s="27">
        <f t="shared" si="161"/>
        <v>44303</v>
      </c>
      <c r="AS839" s="27" t="str">
        <f t="shared" si="158"/>
        <v>土</v>
      </c>
      <c r="AT839" s="26" t="str">
        <f t="shared" si="159"/>
        <v/>
      </c>
      <c r="AU839" s="26">
        <f t="shared" si="160"/>
        <v>1</v>
      </c>
      <c r="AV839" s="26">
        <f>COUNTIF($AU$2:AU839,0)</f>
        <v>501</v>
      </c>
    </row>
    <row r="840" spans="19:48" ht="18" customHeight="1" x14ac:dyDescent="0.7">
      <c r="S840" s="17">
        <f t="shared" ref="S840:S869" si="162">IF(S839="","",IF(MONTH(S839)&lt;&gt;MONTH(S839+1),"",S839+1))</f>
        <v>44288</v>
      </c>
      <c r="T840" s="25">
        <f t="shared" si="156"/>
        <v>44288</v>
      </c>
      <c r="U840" s="24" t="str">
        <f t="shared" si="157"/>
        <v>16</v>
      </c>
      <c r="V840" s="23">
        <f>IF(S840="","",IF(COUNTIF(祝日計算!$D$6:$H$12,祝日計算!U840)&gt;0,1,0))</f>
        <v>0</v>
      </c>
      <c r="AI840" s="17" t="str">
        <f t="shared" si="154"/>
        <v/>
      </c>
      <c r="AJ840" s="18"/>
      <c r="AL840" s="17" t="str">
        <f>IF(COUNTIF($AL$2:AL839,AI840)&gt;0,"",IF(AI840="","",AI840))</f>
        <v/>
      </c>
      <c r="AM840" s="16"/>
      <c r="AR840" s="27">
        <f t="shared" si="161"/>
        <v>44304</v>
      </c>
      <c r="AS840" s="27" t="str">
        <f t="shared" si="158"/>
        <v>日</v>
      </c>
      <c r="AT840" s="26" t="str">
        <f t="shared" si="159"/>
        <v/>
      </c>
      <c r="AU840" s="26">
        <f t="shared" si="160"/>
        <v>1</v>
      </c>
      <c r="AV840" s="26">
        <f>COUNTIF($AU$2:AU840,0)</f>
        <v>501</v>
      </c>
    </row>
    <row r="841" spans="19:48" ht="18" customHeight="1" x14ac:dyDescent="0.7">
      <c r="S841" s="17">
        <f t="shared" si="162"/>
        <v>44289</v>
      </c>
      <c r="T841" s="25">
        <f t="shared" si="156"/>
        <v>44289</v>
      </c>
      <c r="U841" s="24" t="str">
        <f t="shared" si="157"/>
        <v>17</v>
      </c>
      <c r="V841" s="23">
        <f>IF(S841="","",IF(COUNTIF(祝日計算!$D$6:$H$12,祝日計算!U841)&gt;0,1,0))</f>
        <v>1</v>
      </c>
      <c r="AI841" s="17" t="str">
        <f t="shared" si="154"/>
        <v/>
      </c>
      <c r="AJ841" s="18"/>
      <c r="AL841" s="17" t="str">
        <f>IF(COUNTIF($AL$2:AL840,AI841)&gt;0,"",IF(AI841="","",AI841))</f>
        <v/>
      </c>
      <c r="AM841" s="16"/>
      <c r="AR841" s="27">
        <f t="shared" si="161"/>
        <v>44305</v>
      </c>
      <c r="AS841" s="27" t="str">
        <f t="shared" si="158"/>
        <v>月</v>
      </c>
      <c r="AT841" s="26" t="str">
        <f t="shared" si="159"/>
        <v/>
      </c>
      <c r="AU841" s="26">
        <f t="shared" si="160"/>
        <v>0</v>
      </c>
      <c r="AV841" s="26">
        <f>COUNTIF($AU$2:AU841,0)</f>
        <v>502</v>
      </c>
    </row>
    <row r="842" spans="19:48" ht="18" customHeight="1" x14ac:dyDescent="0.7">
      <c r="S842" s="17">
        <f t="shared" si="162"/>
        <v>44290</v>
      </c>
      <c r="T842" s="25">
        <f t="shared" si="156"/>
        <v>44290</v>
      </c>
      <c r="U842" s="24" t="str">
        <f t="shared" si="157"/>
        <v>11</v>
      </c>
      <c r="V842" s="23">
        <f>IF(S842="","",IF(COUNTIF(祝日計算!$D$6:$H$12,祝日計算!U842)&gt;0,1,0))</f>
        <v>1</v>
      </c>
      <c r="AI842" s="17" t="str">
        <f t="shared" si="154"/>
        <v/>
      </c>
      <c r="AJ842" s="18"/>
      <c r="AL842" s="17" t="str">
        <f>IF(COUNTIF($AL$2:AL841,AI842)&gt;0,"",IF(AI842="","",AI842))</f>
        <v/>
      </c>
      <c r="AM842" s="16"/>
      <c r="AR842" s="27">
        <f t="shared" si="161"/>
        <v>44306</v>
      </c>
      <c r="AS842" s="27" t="str">
        <f t="shared" si="158"/>
        <v>火</v>
      </c>
      <c r="AT842" s="26" t="str">
        <f t="shared" si="159"/>
        <v/>
      </c>
      <c r="AU842" s="26">
        <f t="shared" si="160"/>
        <v>0</v>
      </c>
      <c r="AV842" s="26">
        <f>COUNTIF($AU$2:AU842,0)</f>
        <v>503</v>
      </c>
    </row>
    <row r="843" spans="19:48" ht="18" customHeight="1" x14ac:dyDescent="0.7">
      <c r="S843" s="17">
        <f t="shared" si="162"/>
        <v>44291</v>
      </c>
      <c r="T843" s="25">
        <f t="shared" si="156"/>
        <v>44291</v>
      </c>
      <c r="U843" s="24" t="str">
        <f t="shared" si="157"/>
        <v>12</v>
      </c>
      <c r="V843" s="23">
        <f>IF(S843="","",IF(COUNTIF(祝日計算!$D$6:$H$12,祝日計算!U843)&gt;0,1,0))</f>
        <v>0</v>
      </c>
      <c r="AI843" s="17" t="str">
        <f t="shared" si="154"/>
        <v/>
      </c>
      <c r="AJ843" s="18"/>
      <c r="AL843" s="17" t="str">
        <f>IF(COUNTIF($AL$2:AL842,AI843)&gt;0,"",IF(AI843="","",AI843))</f>
        <v/>
      </c>
      <c r="AM843" s="16"/>
      <c r="AR843" s="27">
        <f t="shared" si="161"/>
        <v>44307</v>
      </c>
      <c r="AS843" s="27" t="str">
        <f t="shared" si="158"/>
        <v>水</v>
      </c>
      <c r="AT843" s="26" t="str">
        <f t="shared" si="159"/>
        <v/>
      </c>
      <c r="AU843" s="26">
        <f t="shared" si="160"/>
        <v>0</v>
      </c>
      <c r="AV843" s="26">
        <f>COUNTIF($AU$2:AU843,0)</f>
        <v>504</v>
      </c>
    </row>
    <row r="844" spans="19:48" ht="18" customHeight="1" x14ac:dyDescent="0.7">
      <c r="S844" s="17">
        <f t="shared" si="162"/>
        <v>44292</v>
      </c>
      <c r="T844" s="25">
        <f t="shared" si="156"/>
        <v>44292</v>
      </c>
      <c r="U844" s="24" t="str">
        <f t="shared" si="157"/>
        <v>13</v>
      </c>
      <c r="V844" s="23">
        <f>IF(S844="","",IF(COUNTIF(祝日計算!$D$6:$H$12,祝日計算!U844)&gt;0,1,0))</f>
        <v>0</v>
      </c>
      <c r="AI844" s="17">
        <f t="shared" si="154"/>
        <v>44016</v>
      </c>
      <c r="AJ844" s="18"/>
      <c r="AL844" s="17">
        <f>IF(COUNTIF($AL$2:AL843,AI844)&gt;0,"",IF(AI844="","",AI844))</f>
        <v>44016</v>
      </c>
      <c r="AM844" s="16"/>
      <c r="AR844" s="27">
        <f t="shared" si="161"/>
        <v>44308</v>
      </c>
      <c r="AS844" s="27" t="str">
        <f t="shared" si="158"/>
        <v>木</v>
      </c>
      <c r="AT844" s="26" t="str">
        <f t="shared" si="159"/>
        <v/>
      </c>
      <c r="AU844" s="26">
        <f t="shared" si="160"/>
        <v>0</v>
      </c>
      <c r="AV844" s="26">
        <f>COUNTIF($AU$2:AU844,0)</f>
        <v>505</v>
      </c>
    </row>
    <row r="845" spans="19:48" ht="18" customHeight="1" x14ac:dyDescent="0.7">
      <c r="S845" s="17">
        <f t="shared" si="162"/>
        <v>44293</v>
      </c>
      <c r="T845" s="25">
        <f t="shared" si="156"/>
        <v>44293</v>
      </c>
      <c r="U845" s="24" t="str">
        <f t="shared" si="157"/>
        <v>14</v>
      </c>
      <c r="V845" s="23">
        <f>IF(S845="","",IF(COUNTIF(祝日計算!$D$6:$H$12,祝日計算!U845)&gt;0,1,0))</f>
        <v>0</v>
      </c>
      <c r="AI845" s="17">
        <f t="shared" si="154"/>
        <v>44017</v>
      </c>
      <c r="AJ845" s="18"/>
      <c r="AL845" s="17">
        <f>IF(COUNTIF($AL$2:AL844,AI845)&gt;0,"",IF(AI845="","",AI845))</f>
        <v>44017</v>
      </c>
      <c r="AM845" s="16"/>
      <c r="AR845" s="27">
        <f t="shared" si="161"/>
        <v>44309</v>
      </c>
      <c r="AS845" s="27" t="str">
        <f t="shared" si="158"/>
        <v>金</v>
      </c>
      <c r="AT845" s="26" t="str">
        <f t="shared" si="159"/>
        <v/>
      </c>
      <c r="AU845" s="26">
        <f t="shared" si="160"/>
        <v>0</v>
      </c>
      <c r="AV845" s="26">
        <f>COUNTIF($AU$2:AU845,0)</f>
        <v>506</v>
      </c>
    </row>
    <row r="846" spans="19:48" ht="18" customHeight="1" x14ac:dyDescent="0.7">
      <c r="S846" s="17">
        <f t="shared" si="162"/>
        <v>44294</v>
      </c>
      <c r="T846" s="25">
        <f t="shared" si="156"/>
        <v>44294</v>
      </c>
      <c r="U846" s="24" t="str">
        <f t="shared" si="157"/>
        <v>25</v>
      </c>
      <c r="V846" s="23">
        <f>IF(S846="","",IF(COUNTIF(祝日計算!$D$6:$H$12,祝日計算!U846)&gt;0,1,0))</f>
        <v>0</v>
      </c>
      <c r="AI846" s="17" t="str">
        <f t="shared" si="154"/>
        <v/>
      </c>
      <c r="AJ846" s="18"/>
      <c r="AL846" s="17" t="str">
        <f>IF(COUNTIF($AL$2:AL845,AI846)&gt;0,"",IF(AI846="","",AI846))</f>
        <v/>
      </c>
      <c r="AM846" s="16"/>
      <c r="AR846" s="27">
        <f t="shared" si="161"/>
        <v>44310</v>
      </c>
      <c r="AS846" s="27" t="str">
        <f t="shared" si="158"/>
        <v>土</v>
      </c>
      <c r="AT846" s="26" t="str">
        <f t="shared" si="159"/>
        <v/>
      </c>
      <c r="AU846" s="26">
        <f t="shared" si="160"/>
        <v>1</v>
      </c>
      <c r="AV846" s="26">
        <f>COUNTIF($AU$2:AU846,0)</f>
        <v>506</v>
      </c>
    </row>
    <row r="847" spans="19:48" ht="18" customHeight="1" x14ac:dyDescent="0.7">
      <c r="S847" s="17">
        <f t="shared" si="162"/>
        <v>44295</v>
      </c>
      <c r="T847" s="25">
        <f t="shared" si="156"/>
        <v>44295</v>
      </c>
      <c r="U847" s="24" t="str">
        <f t="shared" si="157"/>
        <v>26</v>
      </c>
      <c r="V847" s="23">
        <f>IF(S847="","",IF(COUNTIF(祝日計算!$D$6:$H$12,祝日計算!U847)&gt;0,1,0))</f>
        <v>0</v>
      </c>
      <c r="AI847" s="17" t="str">
        <f t="shared" si="154"/>
        <v/>
      </c>
      <c r="AJ847" s="18"/>
      <c r="AL847" s="17" t="str">
        <f>IF(COUNTIF($AL$2:AL846,AI847)&gt;0,"",IF(AI847="","",AI847))</f>
        <v/>
      </c>
      <c r="AM847" s="16"/>
      <c r="AR847" s="27">
        <f t="shared" si="161"/>
        <v>44311</v>
      </c>
      <c r="AS847" s="27" t="str">
        <f t="shared" si="158"/>
        <v>日</v>
      </c>
      <c r="AT847" s="26" t="str">
        <f t="shared" si="159"/>
        <v/>
      </c>
      <c r="AU847" s="26">
        <f t="shared" si="160"/>
        <v>1</v>
      </c>
      <c r="AV847" s="26">
        <f>COUNTIF($AU$2:AU847,0)</f>
        <v>506</v>
      </c>
    </row>
    <row r="848" spans="19:48" ht="18" customHeight="1" x14ac:dyDescent="0.7">
      <c r="S848" s="17">
        <f t="shared" si="162"/>
        <v>44296</v>
      </c>
      <c r="T848" s="25">
        <f t="shared" si="156"/>
        <v>44296</v>
      </c>
      <c r="U848" s="24" t="str">
        <f t="shared" si="157"/>
        <v>27</v>
      </c>
      <c r="V848" s="23">
        <f>IF(S848="","",IF(COUNTIF(祝日計算!$D$6:$H$12,祝日計算!U848)&gt;0,1,0))</f>
        <v>1</v>
      </c>
      <c r="AI848" s="17" t="str">
        <f t="shared" si="154"/>
        <v/>
      </c>
      <c r="AJ848" s="18"/>
      <c r="AL848" s="17" t="str">
        <f>IF(COUNTIF($AL$2:AL847,AI848)&gt;0,"",IF(AI848="","",AI848))</f>
        <v/>
      </c>
      <c r="AM848" s="16"/>
      <c r="AR848" s="27">
        <f t="shared" si="161"/>
        <v>44312</v>
      </c>
      <c r="AS848" s="27" t="str">
        <f t="shared" si="158"/>
        <v>月</v>
      </c>
      <c r="AT848" s="26" t="str">
        <f t="shared" si="159"/>
        <v/>
      </c>
      <c r="AU848" s="26">
        <f t="shared" si="160"/>
        <v>0</v>
      </c>
      <c r="AV848" s="26">
        <f>COUNTIF($AU$2:AU848,0)</f>
        <v>507</v>
      </c>
    </row>
    <row r="849" spans="19:48" ht="18" customHeight="1" x14ac:dyDescent="0.7">
      <c r="S849" s="17">
        <f t="shared" si="162"/>
        <v>44297</v>
      </c>
      <c r="T849" s="25">
        <f t="shared" si="156"/>
        <v>44297</v>
      </c>
      <c r="U849" s="24" t="str">
        <f t="shared" si="157"/>
        <v>21</v>
      </c>
      <c r="V849" s="23">
        <f>IF(S849="","",IF(COUNTIF(祝日計算!$D$6:$H$12,祝日計算!U849)&gt;0,1,0))</f>
        <v>1</v>
      </c>
      <c r="AI849" s="17" t="str">
        <f t="shared" si="154"/>
        <v/>
      </c>
      <c r="AJ849" s="18"/>
      <c r="AL849" s="17" t="str">
        <f>IF(COUNTIF($AL$2:AL848,AI849)&gt;0,"",IF(AI849="","",AI849))</f>
        <v/>
      </c>
      <c r="AM849" s="16"/>
      <c r="AR849" s="27">
        <f t="shared" si="161"/>
        <v>44313</v>
      </c>
      <c r="AS849" s="27" t="str">
        <f t="shared" si="158"/>
        <v>火</v>
      </c>
      <c r="AT849" s="26" t="str">
        <f t="shared" si="159"/>
        <v/>
      </c>
      <c r="AU849" s="26">
        <f t="shared" si="160"/>
        <v>1</v>
      </c>
      <c r="AV849" s="26">
        <f>COUNTIF($AU$2:AU849,0)</f>
        <v>507</v>
      </c>
    </row>
    <row r="850" spans="19:48" ht="18" customHeight="1" x14ac:dyDescent="0.7">
      <c r="S850" s="17">
        <f t="shared" si="162"/>
        <v>44298</v>
      </c>
      <c r="T850" s="25">
        <f t="shared" si="156"/>
        <v>44298</v>
      </c>
      <c r="U850" s="24" t="str">
        <f t="shared" si="157"/>
        <v>22</v>
      </c>
      <c r="V850" s="23">
        <f>IF(S850="","",IF(COUNTIF(祝日計算!$D$6:$H$12,祝日計算!U850)&gt;0,1,0))</f>
        <v>0</v>
      </c>
      <c r="AI850" s="17" t="str">
        <f t="shared" si="154"/>
        <v/>
      </c>
      <c r="AJ850" s="18"/>
      <c r="AL850" s="17" t="str">
        <f>IF(COUNTIF($AL$2:AL849,AI850)&gt;0,"",IF(AI850="","",AI850))</f>
        <v/>
      </c>
      <c r="AM850" s="16"/>
      <c r="AR850" s="27">
        <f t="shared" si="161"/>
        <v>44314</v>
      </c>
      <c r="AS850" s="27" t="str">
        <f t="shared" si="158"/>
        <v>水</v>
      </c>
      <c r="AT850" s="26" t="str">
        <f t="shared" si="159"/>
        <v/>
      </c>
      <c r="AU850" s="26">
        <f t="shared" si="160"/>
        <v>0</v>
      </c>
      <c r="AV850" s="26">
        <f>COUNTIF($AU$2:AU850,0)</f>
        <v>508</v>
      </c>
    </row>
    <row r="851" spans="19:48" ht="18" customHeight="1" x14ac:dyDescent="0.7">
      <c r="S851" s="17">
        <f t="shared" si="162"/>
        <v>44299</v>
      </c>
      <c r="T851" s="25">
        <f t="shared" si="156"/>
        <v>44299</v>
      </c>
      <c r="U851" s="24" t="str">
        <f t="shared" si="157"/>
        <v>23</v>
      </c>
      <c r="V851" s="23">
        <f>IF(S851="","",IF(COUNTIF(祝日計算!$D$6:$H$12,祝日計算!U851)&gt;0,1,0))</f>
        <v>1</v>
      </c>
      <c r="AI851" s="17">
        <f t="shared" si="154"/>
        <v>44023</v>
      </c>
      <c r="AJ851" s="18"/>
      <c r="AL851" s="17">
        <f>IF(COUNTIF($AL$2:AL850,AI851)&gt;0,"",IF(AI851="","",AI851))</f>
        <v>44023</v>
      </c>
      <c r="AM851" s="16"/>
      <c r="AR851" s="27">
        <f t="shared" si="161"/>
        <v>44315</v>
      </c>
      <c r="AS851" s="27" t="str">
        <f t="shared" si="158"/>
        <v>祝</v>
      </c>
      <c r="AT851" s="26" t="str">
        <f t="shared" si="159"/>
        <v>昭和の日</v>
      </c>
      <c r="AU851" s="26">
        <f t="shared" si="160"/>
        <v>1</v>
      </c>
      <c r="AV851" s="26">
        <f>COUNTIF($AU$2:AU851,0)</f>
        <v>508</v>
      </c>
    </row>
    <row r="852" spans="19:48" ht="18" customHeight="1" x14ac:dyDescent="0.7">
      <c r="S852" s="17">
        <f t="shared" si="162"/>
        <v>44300</v>
      </c>
      <c r="T852" s="25">
        <f t="shared" si="156"/>
        <v>44300</v>
      </c>
      <c r="U852" s="24" t="str">
        <f t="shared" si="157"/>
        <v>24</v>
      </c>
      <c r="V852" s="23">
        <f>IF(S852="","",IF(COUNTIF(祝日計算!$D$6:$H$12,祝日計算!U852)&gt;0,1,0))</f>
        <v>0</v>
      </c>
      <c r="AI852" s="17">
        <f t="shared" si="154"/>
        <v>44024</v>
      </c>
      <c r="AJ852" s="18"/>
      <c r="AL852" s="17">
        <f>IF(COUNTIF($AL$2:AL851,AI852)&gt;0,"",IF(AI852="","",AI852))</f>
        <v>44024</v>
      </c>
      <c r="AM852" s="16"/>
      <c r="AR852" s="27">
        <f t="shared" si="161"/>
        <v>44316</v>
      </c>
      <c r="AS852" s="27" t="str">
        <f t="shared" si="158"/>
        <v>金</v>
      </c>
      <c r="AT852" s="26" t="str">
        <f t="shared" si="159"/>
        <v/>
      </c>
      <c r="AU852" s="26">
        <f t="shared" si="160"/>
        <v>0</v>
      </c>
      <c r="AV852" s="26">
        <f>COUNTIF($AU$2:AU852,0)</f>
        <v>509</v>
      </c>
    </row>
    <row r="853" spans="19:48" ht="18" customHeight="1" x14ac:dyDescent="0.7">
      <c r="S853" s="17">
        <f t="shared" si="162"/>
        <v>44301</v>
      </c>
      <c r="T853" s="25">
        <f t="shared" si="156"/>
        <v>44301</v>
      </c>
      <c r="U853" s="24" t="str">
        <f t="shared" si="157"/>
        <v>35</v>
      </c>
      <c r="V853" s="23">
        <f>IF(S853="","",IF(COUNTIF(祝日計算!$D$6:$H$12,祝日計算!U853)&gt;0,1,0))</f>
        <v>0</v>
      </c>
      <c r="AI853" s="17" t="str">
        <f t="shared" si="154"/>
        <v/>
      </c>
      <c r="AJ853" s="18"/>
      <c r="AL853" s="17" t="str">
        <f>IF(COUNTIF($AL$2:AL852,AI853)&gt;0,"",IF(AI853="","",AI853))</f>
        <v/>
      </c>
      <c r="AM853" s="16"/>
      <c r="AR853" s="27">
        <f t="shared" si="161"/>
        <v>44317</v>
      </c>
      <c r="AS853" s="27" t="str">
        <f t="shared" si="158"/>
        <v>土</v>
      </c>
      <c r="AT853" s="26" t="str">
        <f t="shared" si="159"/>
        <v/>
      </c>
      <c r="AU853" s="26">
        <f t="shared" si="160"/>
        <v>1</v>
      </c>
      <c r="AV853" s="26">
        <f>COUNTIF($AU$2:AU853,0)</f>
        <v>509</v>
      </c>
    </row>
    <row r="854" spans="19:48" ht="18" customHeight="1" x14ac:dyDescent="0.7">
      <c r="S854" s="17">
        <f t="shared" si="162"/>
        <v>44302</v>
      </c>
      <c r="T854" s="25">
        <f t="shared" si="156"/>
        <v>44302</v>
      </c>
      <c r="U854" s="24" t="str">
        <f t="shared" si="157"/>
        <v>36</v>
      </c>
      <c r="V854" s="23">
        <f>IF(S854="","",IF(COUNTIF(祝日計算!$D$6:$H$12,祝日計算!U854)&gt;0,1,0))</f>
        <v>0</v>
      </c>
      <c r="AI854" s="17">
        <f t="shared" si="154"/>
        <v>44026</v>
      </c>
      <c r="AJ854" s="18"/>
      <c r="AL854" s="17">
        <f>IF(COUNTIF($AL$2:AL853,AI854)&gt;0,"",IF(AI854="","",AI854))</f>
        <v>44026</v>
      </c>
      <c r="AM854" s="16"/>
      <c r="AR854" s="27">
        <f t="shared" si="161"/>
        <v>44318</v>
      </c>
      <c r="AS854" s="27" t="str">
        <f t="shared" si="158"/>
        <v>日</v>
      </c>
      <c r="AT854" s="26" t="str">
        <f t="shared" si="159"/>
        <v/>
      </c>
      <c r="AU854" s="26">
        <f t="shared" si="160"/>
        <v>1</v>
      </c>
      <c r="AV854" s="26">
        <f>COUNTIF($AU$2:AU854,0)</f>
        <v>509</v>
      </c>
    </row>
    <row r="855" spans="19:48" ht="18" customHeight="1" x14ac:dyDescent="0.7">
      <c r="S855" s="17">
        <f t="shared" si="162"/>
        <v>44303</v>
      </c>
      <c r="T855" s="25">
        <f t="shared" si="156"/>
        <v>44303</v>
      </c>
      <c r="U855" s="24" t="str">
        <f t="shared" si="157"/>
        <v>37</v>
      </c>
      <c r="V855" s="23">
        <f>IF(S855="","",IF(COUNTIF(祝日計算!$D$6:$H$12,祝日計算!U855)&gt;0,1,0))</f>
        <v>1</v>
      </c>
      <c r="AI855" s="17" t="str">
        <f t="shared" si="154"/>
        <v/>
      </c>
      <c r="AJ855" s="18"/>
      <c r="AL855" s="17" t="str">
        <f>IF(COUNTIF($AL$2:AL854,AI855)&gt;0,"",IF(AI855="","",AI855))</f>
        <v/>
      </c>
      <c r="AM855" s="16"/>
      <c r="AR855" s="27">
        <f t="shared" si="161"/>
        <v>44319</v>
      </c>
      <c r="AS855" s="27" t="str">
        <f t="shared" si="158"/>
        <v>祝</v>
      </c>
      <c r="AT855" s="26" t="str">
        <f t="shared" si="159"/>
        <v>憲法記念日</v>
      </c>
      <c r="AU855" s="26">
        <f t="shared" si="160"/>
        <v>1</v>
      </c>
      <c r="AV855" s="26">
        <f>COUNTIF($AU$2:AU855,0)</f>
        <v>509</v>
      </c>
    </row>
    <row r="856" spans="19:48" ht="18" customHeight="1" x14ac:dyDescent="0.7">
      <c r="S856" s="17">
        <f t="shared" si="162"/>
        <v>44304</v>
      </c>
      <c r="T856" s="25">
        <f t="shared" si="156"/>
        <v>44304</v>
      </c>
      <c r="U856" s="24" t="str">
        <f t="shared" si="157"/>
        <v>31</v>
      </c>
      <c r="V856" s="23">
        <f>IF(S856="","",IF(COUNTIF(祝日計算!$D$6:$H$12,祝日計算!U856)&gt;0,1,0))</f>
        <v>1</v>
      </c>
      <c r="AI856" s="17" t="str">
        <f t="shared" si="154"/>
        <v/>
      </c>
      <c r="AJ856" s="18"/>
      <c r="AL856" s="17" t="str">
        <f>IF(COUNTIF($AL$2:AL855,AI856)&gt;0,"",IF(AI856="","",AI856))</f>
        <v/>
      </c>
      <c r="AM856" s="16"/>
      <c r="AR856" s="27">
        <f t="shared" si="161"/>
        <v>44320</v>
      </c>
      <c r="AS856" s="27" t="str">
        <f t="shared" si="158"/>
        <v>祝</v>
      </c>
      <c r="AT856" s="26" t="str">
        <f t="shared" si="159"/>
        <v>みどりの日</v>
      </c>
      <c r="AU856" s="26">
        <f t="shared" si="160"/>
        <v>1</v>
      </c>
      <c r="AV856" s="26">
        <f>COUNTIF($AU$2:AU856,0)</f>
        <v>509</v>
      </c>
    </row>
    <row r="857" spans="19:48" ht="18" customHeight="1" x14ac:dyDescent="0.7">
      <c r="S857" s="17">
        <f t="shared" si="162"/>
        <v>44305</v>
      </c>
      <c r="T857" s="25">
        <f t="shared" si="156"/>
        <v>44305</v>
      </c>
      <c r="U857" s="24" t="str">
        <f t="shared" si="157"/>
        <v>32</v>
      </c>
      <c r="V857" s="23">
        <f>IF(S857="","",IF(COUNTIF(祝日計算!$D$6:$H$12,祝日計算!U857)&gt;0,1,0))</f>
        <v>0</v>
      </c>
      <c r="AI857" s="17" t="str">
        <f t="shared" si="154"/>
        <v/>
      </c>
      <c r="AJ857" s="18"/>
      <c r="AL857" s="17" t="str">
        <f>IF(COUNTIF($AL$2:AL856,AI857)&gt;0,"",IF(AI857="","",AI857))</f>
        <v/>
      </c>
      <c r="AM857" s="16"/>
      <c r="AR857" s="27">
        <f t="shared" si="161"/>
        <v>44321</v>
      </c>
      <c r="AS857" s="27" t="str">
        <f t="shared" si="158"/>
        <v>祝</v>
      </c>
      <c r="AT857" s="26" t="str">
        <f t="shared" si="159"/>
        <v>こどもの日</v>
      </c>
      <c r="AU857" s="26">
        <f t="shared" si="160"/>
        <v>1</v>
      </c>
      <c r="AV857" s="26">
        <f>COUNTIF($AU$2:AU857,0)</f>
        <v>509</v>
      </c>
    </row>
    <row r="858" spans="19:48" ht="18" customHeight="1" x14ac:dyDescent="0.7">
      <c r="S858" s="17">
        <f t="shared" si="162"/>
        <v>44306</v>
      </c>
      <c r="T858" s="25">
        <f t="shared" si="156"/>
        <v>44306</v>
      </c>
      <c r="U858" s="24" t="str">
        <f t="shared" si="157"/>
        <v>33</v>
      </c>
      <c r="V858" s="23">
        <f>IF(S858="","",IF(COUNTIF(祝日計算!$D$6:$H$12,祝日計算!U858)&gt;0,1,0))</f>
        <v>0</v>
      </c>
      <c r="AI858" s="17">
        <f t="shared" si="154"/>
        <v>44030</v>
      </c>
      <c r="AJ858" s="18"/>
      <c r="AL858" s="17">
        <f>IF(COUNTIF($AL$2:AL857,AI858)&gt;0,"",IF(AI858="","",AI858))</f>
        <v>44030</v>
      </c>
      <c r="AM858" s="16"/>
      <c r="AR858" s="27">
        <f t="shared" si="161"/>
        <v>44322</v>
      </c>
      <c r="AS858" s="27" t="str">
        <f t="shared" si="158"/>
        <v>木</v>
      </c>
      <c r="AT858" s="26" t="str">
        <f t="shared" si="159"/>
        <v/>
      </c>
      <c r="AU858" s="26">
        <f t="shared" si="160"/>
        <v>0</v>
      </c>
      <c r="AV858" s="26">
        <f>COUNTIF($AU$2:AU858,0)</f>
        <v>510</v>
      </c>
    </row>
    <row r="859" spans="19:48" ht="18" customHeight="1" x14ac:dyDescent="0.7">
      <c r="S859" s="17">
        <f t="shared" si="162"/>
        <v>44307</v>
      </c>
      <c r="T859" s="25">
        <f t="shared" si="156"/>
        <v>44307</v>
      </c>
      <c r="U859" s="24" t="str">
        <f t="shared" si="157"/>
        <v>34</v>
      </c>
      <c r="V859" s="23">
        <f>IF(S859="","",IF(COUNTIF(祝日計算!$D$6:$H$12,祝日計算!U859)&gt;0,1,0))</f>
        <v>0</v>
      </c>
      <c r="AI859" s="17">
        <f t="shared" ref="AI859:AI922" si="163">IF(V578=0,"",S578)</f>
        <v>44031</v>
      </c>
      <c r="AJ859" s="18"/>
      <c r="AL859" s="17">
        <f>IF(COUNTIF($AL$2:AL858,AI859)&gt;0,"",IF(AI859="","",AI859))</f>
        <v>44031</v>
      </c>
      <c r="AM859" s="16"/>
      <c r="AR859" s="27">
        <f t="shared" si="161"/>
        <v>44323</v>
      </c>
      <c r="AS859" s="27" t="str">
        <f t="shared" si="158"/>
        <v>金</v>
      </c>
      <c r="AT859" s="26" t="str">
        <f t="shared" si="159"/>
        <v/>
      </c>
      <c r="AU859" s="26">
        <f t="shared" si="160"/>
        <v>0</v>
      </c>
      <c r="AV859" s="26">
        <f>COUNTIF($AU$2:AU859,0)</f>
        <v>511</v>
      </c>
    </row>
    <row r="860" spans="19:48" ht="18" customHeight="1" x14ac:dyDescent="0.7">
      <c r="S860" s="17">
        <f t="shared" si="162"/>
        <v>44308</v>
      </c>
      <c r="T860" s="25">
        <f t="shared" si="156"/>
        <v>44308</v>
      </c>
      <c r="U860" s="24" t="str">
        <f t="shared" si="157"/>
        <v>45</v>
      </c>
      <c r="V860" s="23">
        <f>IF(S860="","",IF(COUNTIF(祝日計算!$D$6:$H$12,祝日計算!U860)&gt;0,1,0))</f>
        <v>0</v>
      </c>
      <c r="AI860" s="17" t="str">
        <f t="shared" si="163"/>
        <v/>
      </c>
      <c r="AJ860" s="18"/>
      <c r="AL860" s="17" t="str">
        <f>IF(COUNTIF($AL$2:AL859,AI860)&gt;0,"",IF(AI860="","",AI860))</f>
        <v/>
      </c>
      <c r="AM860" s="16"/>
      <c r="AR860" s="27">
        <f t="shared" si="161"/>
        <v>44324</v>
      </c>
      <c r="AS860" s="27" t="str">
        <f t="shared" si="158"/>
        <v>土</v>
      </c>
      <c r="AT860" s="26" t="str">
        <f t="shared" si="159"/>
        <v/>
      </c>
      <c r="AU860" s="26">
        <f t="shared" si="160"/>
        <v>1</v>
      </c>
      <c r="AV860" s="26">
        <f>COUNTIF($AU$2:AU860,0)</f>
        <v>511</v>
      </c>
    </row>
    <row r="861" spans="19:48" ht="18" customHeight="1" x14ac:dyDescent="0.7">
      <c r="S861" s="17">
        <f t="shared" si="162"/>
        <v>44309</v>
      </c>
      <c r="T861" s="25">
        <f t="shared" si="156"/>
        <v>44309</v>
      </c>
      <c r="U861" s="24" t="str">
        <f t="shared" si="157"/>
        <v>46</v>
      </c>
      <c r="V861" s="23">
        <f>IF(S861="","",IF(COUNTIF(祝日計算!$D$6:$H$12,祝日計算!U861)&gt;0,1,0))</f>
        <v>0</v>
      </c>
      <c r="AI861" s="17" t="str">
        <f t="shared" si="163"/>
        <v/>
      </c>
      <c r="AJ861" s="18"/>
      <c r="AL861" s="17" t="str">
        <f>IF(COUNTIF($AL$2:AL860,AI861)&gt;0,"",IF(AI861="","",AI861))</f>
        <v/>
      </c>
      <c r="AM861" s="16"/>
      <c r="AR861" s="27">
        <f t="shared" si="161"/>
        <v>44325</v>
      </c>
      <c r="AS861" s="27" t="str">
        <f t="shared" si="158"/>
        <v>日</v>
      </c>
      <c r="AT861" s="26" t="str">
        <f t="shared" si="159"/>
        <v/>
      </c>
      <c r="AU861" s="26">
        <f t="shared" si="160"/>
        <v>1</v>
      </c>
      <c r="AV861" s="26">
        <f>COUNTIF($AU$2:AU861,0)</f>
        <v>511</v>
      </c>
    </row>
    <row r="862" spans="19:48" ht="18" customHeight="1" x14ac:dyDescent="0.7">
      <c r="S862" s="17">
        <f t="shared" si="162"/>
        <v>44310</v>
      </c>
      <c r="T862" s="25">
        <f t="shared" si="156"/>
        <v>44310</v>
      </c>
      <c r="U862" s="24" t="str">
        <f t="shared" si="157"/>
        <v>47</v>
      </c>
      <c r="V862" s="23">
        <f>IF(S862="","",IF(COUNTIF(祝日計算!$D$6:$H$12,祝日計算!U862)&gt;0,1,0))</f>
        <v>1</v>
      </c>
      <c r="AI862" s="17" t="str">
        <f t="shared" si="163"/>
        <v/>
      </c>
      <c r="AJ862" s="18"/>
      <c r="AL862" s="17" t="str">
        <f>IF(COUNTIF($AL$2:AL861,AI862)&gt;0,"",IF(AI862="","",AI862))</f>
        <v/>
      </c>
      <c r="AM862" s="16"/>
      <c r="AR862" s="27">
        <f t="shared" si="161"/>
        <v>44326</v>
      </c>
      <c r="AS862" s="27" t="str">
        <f t="shared" si="158"/>
        <v>月</v>
      </c>
      <c r="AT862" s="26" t="str">
        <f t="shared" si="159"/>
        <v/>
      </c>
      <c r="AU862" s="26">
        <f t="shared" si="160"/>
        <v>0</v>
      </c>
      <c r="AV862" s="26">
        <f>COUNTIF($AU$2:AU862,0)</f>
        <v>512</v>
      </c>
    </row>
    <row r="863" spans="19:48" ht="18" customHeight="1" x14ac:dyDescent="0.7">
      <c r="S863" s="17">
        <f t="shared" si="162"/>
        <v>44311</v>
      </c>
      <c r="T863" s="25">
        <f t="shared" si="156"/>
        <v>44311</v>
      </c>
      <c r="U863" s="24" t="str">
        <f t="shared" si="157"/>
        <v>41</v>
      </c>
      <c r="V863" s="23">
        <f>IF(S863="","",IF(COUNTIF(祝日計算!$D$6:$H$12,祝日計算!U863)&gt;0,1,0))</f>
        <v>1</v>
      </c>
      <c r="AI863" s="17" t="str">
        <f t="shared" si="163"/>
        <v/>
      </c>
      <c r="AJ863" s="18"/>
      <c r="AL863" s="17" t="str">
        <f>IF(COUNTIF($AL$2:AL862,AI863)&gt;0,"",IF(AI863="","",AI863))</f>
        <v/>
      </c>
      <c r="AM863" s="16"/>
      <c r="AR863" s="27">
        <f t="shared" si="161"/>
        <v>44327</v>
      </c>
      <c r="AS863" s="27" t="str">
        <f t="shared" si="158"/>
        <v>火</v>
      </c>
      <c r="AT863" s="26" t="str">
        <f t="shared" si="159"/>
        <v/>
      </c>
      <c r="AU863" s="26">
        <f t="shared" si="160"/>
        <v>1</v>
      </c>
      <c r="AV863" s="26">
        <f>COUNTIF($AU$2:AU863,0)</f>
        <v>512</v>
      </c>
    </row>
    <row r="864" spans="19:48" ht="18" customHeight="1" x14ac:dyDescent="0.7">
      <c r="S864" s="17">
        <f t="shared" si="162"/>
        <v>44312</v>
      </c>
      <c r="T864" s="25">
        <f t="shared" si="156"/>
        <v>44312</v>
      </c>
      <c r="U864" s="24" t="str">
        <f t="shared" si="157"/>
        <v>42</v>
      </c>
      <c r="V864" s="23">
        <f>IF(S864="","",IF(COUNTIF(祝日計算!$D$6:$H$12,祝日計算!U864)&gt;0,1,0))</f>
        <v>0</v>
      </c>
      <c r="AI864" s="17" t="str">
        <f t="shared" si="163"/>
        <v/>
      </c>
      <c r="AJ864" s="18"/>
      <c r="AL864" s="17" t="str">
        <f>IF(COUNTIF($AL$2:AL863,AI864)&gt;0,"",IF(AI864="","",AI864))</f>
        <v/>
      </c>
      <c r="AM864" s="16"/>
      <c r="AR864" s="27">
        <f t="shared" si="161"/>
        <v>44328</v>
      </c>
      <c r="AS864" s="27" t="str">
        <f t="shared" si="158"/>
        <v>水</v>
      </c>
      <c r="AT864" s="26" t="str">
        <f t="shared" si="159"/>
        <v/>
      </c>
      <c r="AU864" s="26">
        <f t="shared" si="160"/>
        <v>0</v>
      </c>
      <c r="AV864" s="26">
        <f>COUNTIF($AU$2:AU864,0)</f>
        <v>513</v>
      </c>
    </row>
    <row r="865" spans="19:48" ht="18" customHeight="1" x14ac:dyDescent="0.7">
      <c r="S865" s="17">
        <f t="shared" si="162"/>
        <v>44313</v>
      </c>
      <c r="T865" s="25">
        <f t="shared" si="156"/>
        <v>44313</v>
      </c>
      <c r="U865" s="24" t="str">
        <f t="shared" si="157"/>
        <v>43</v>
      </c>
      <c r="V865" s="23">
        <f>IF(S865="","",IF(COUNTIF(祝日計算!$D$6:$H$12,祝日計算!U865)&gt;0,1,0))</f>
        <v>1</v>
      </c>
      <c r="AI865" s="17">
        <f t="shared" si="163"/>
        <v>44037</v>
      </c>
      <c r="AJ865" s="18"/>
      <c r="AL865" s="17">
        <f>IF(COUNTIF($AL$2:AL864,AI865)&gt;0,"",IF(AI865="","",AI865))</f>
        <v>44037</v>
      </c>
      <c r="AM865" s="16"/>
      <c r="AR865" s="27">
        <f t="shared" si="161"/>
        <v>44329</v>
      </c>
      <c r="AS865" s="27" t="str">
        <f t="shared" si="158"/>
        <v>木</v>
      </c>
      <c r="AT865" s="26" t="str">
        <f t="shared" si="159"/>
        <v/>
      </c>
      <c r="AU865" s="26">
        <f t="shared" si="160"/>
        <v>0</v>
      </c>
      <c r="AV865" s="26">
        <f>COUNTIF($AU$2:AU865,0)</f>
        <v>514</v>
      </c>
    </row>
    <row r="866" spans="19:48" ht="18" customHeight="1" x14ac:dyDescent="0.7">
      <c r="S866" s="17">
        <f t="shared" si="162"/>
        <v>44314</v>
      </c>
      <c r="T866" s="25">
        <f t="shared" si="156"/>
        <v>44314</v>
      </c>
      <c r="U866" s="24" t="str">
        <f t="shared" si="157"/>
        <v>44</v>
      </c>
      <c r="V866" s="23">
        <f>IF(S866="","",IF(COUNTIF(祝日計算!$D$6:$H$12,祝日計算!U866)&gt;0,1,0))</f>
        <v>0</v>
      </c>
      <c r="AI866" s="17">
        <f t="shared" si="163"/>
        <v>44038</v>
      </c>
      <c r="AJ866" s="18"/>
      <c r="AL866" s="17">
        <f>IF(COUNTIF($AL$2:AL865,AI866)&gt;0,"",IF(AI866="","",AI866))</f>
        <v>44038</v>
      </c>
      <c r="AM866" s="16"/>
      <c r="AR866" s="27">
        <f t="shared" si="161"/>
        <v>44330</v>
      </c>
      <c r="AS866" s="27" t="str">
        <f t="shared" si="158"/>
        <v>金</v>
      </c>
      <c r="AT866" s="26" t="str">
        <f t="shared" si="159"/>
        <v/>
      </c>
      <c r="AU866" s="26">
        <f t="shared" si="160"/>
        <v>0</v>
      </c>
      <c r="AV866" s="26">
        <f>COUNTIF($AU$2:AU866,0)</f>
        <v>515</v>
      </c>
    </row>
    <row r="867" spans="19:48" ht="18" customHeight="1" x14ac:dyDescent="0.7">
      <c r="S867" s="17">
        <f t="shared" si="162"/>
        <v>44315</v>
      </c>
      <c r="T867" s="25">
        <f t="shared" si="156"/>
        <v>44315</v>
      </c>
      <c r="U867" s="24" t="str">
        <f t="shared" si="157"/>
        <v>55</v>
      </c>
      <c r="V867" s="23">
        <f>IF(S867="","",IF(COUNTIF(祝日計算!$D$6:$H$12,祝日計算!U867)&gt;0,1,0))</f>
        <v>0</v>
      </c>
      <c r="AI867" s="17" t="str">
        <f t="shared" si="163"/>
        <v/>
      </c>
      <c r="AJ867" s="18"/>
      <c r="AL867" s="17" t="str">
        <f>IF(COUNTIF($AL$2:AL866,AI867)&gt;0,"",IF(AI867="","",AI867))</f>
        <v/>
      </c>
      <c r="AM867" s="16"/>
      <c r="AR867" s="27">
        <f t="shared" si="161"/>
        <v>44331</v>
      </c>
      <c r="AS867" s="27" t="str">
        <f t="shared" si="158"/>
        <v>土</v>
      </c>
      <c r="AT867" s="26" t="str">
        <f t="shared" si="159"/>
        <v/>
      </c>
      <c r="AU867" s="26">
        <f t="shared" si="160"/>
        <v>1</v>
      </c>
      <c r="AV867" s="26">
        <f>COUNTIF($AU$2:AU867,0)</f>
        <v>515</v>
      </c>
    </row>
    <row r="868" spans="19:48" ht="18" customHeight="1" x14ac:dyDescent="0.7">
      <c r="S868" s="17">
        <f t="shared" si="162"/>
        <v>44316</v>
      </c>
      <c r="T868" s="25">
        <f t="shared" si="156"/>
        <v>44316</v>
      </c>
      <c r="U868" s="24" t="str">
        <f t="shared" si="157"/>
        <v>56</v>
      </c>
      <c r="V868" s="23">
        <f>IF(S868="","",IF(COUNTIF(祝日計算!$D$6:$H$12,祝日計算!U868)&gt;0,1,0))</f>
        <v>0</v>
      </c>
      <c r="AI868" s="17">
        <f t="shared" si="163"/>
        <v>44040</v>
      </c>
      <c r="AJ868" s="18"/>
      <c r="AL868" s="17">
        <f>IF(COUNTIF($AL$2:AL867,AI868)&gt;0,"",IF(AI868="","",AI868))</f>
        <v>44040</v>
      </c>
      <c r="AM868" s="16"/>
      <c r="AR868" s="27">
        <f t="shared" si="161"/>
        <v>44332</v>
      </c>
      <c r="AS868" s="27" t="str">
        <f t="shared" si="158"/>
        <v>日</v>
      </c>
      <c r="AT868" s="26" t="str">
        <f t="shared" si="159"/>
        <v/>
      </c>
      <c r="AU868" s="26">
        <f t="shared" si="160"/>
        <v>1</v>
      </c>
      <c r="AV868" s="26">
        <f>COUNTIF($AU$2:AU868,0)</f>
        <v>515</v>
      </c>
    </row>
    <row r="869" spans="19:48" ht="18" customHeight="1" x14ac:dyDescent="0.7">
      <c r="S869" s="17" t="str">
        <f t="shared" si="162"/>
        <v/>
      </c>
      <c r="T869" s="25" t="str">
        <f t="shared" si="156"/>
        <v/>
      </c>
      <c r="U869" s="24" t="str">
        <f t="shared" si="157"/>
        <v/>
      </c>
      <c r="V869" s="23" t="str">
        <f>IF(S869="","",IF(COUNTIF(祝日計算!$D$6:$H$12,祝日計算!U869)&gt;0,1,0))</f>
        <v/>
      </c>
      <c r="AI869" s="17" t="str">
        <f t="shared" si="163"/>
        <v/>
      </c>
      <c r="AJ869" s="18"/>
      <c r="AL869" s="17" t="str">
        <f>IF(COUNTIF($AL$2:AL868,AI869)&gt;0,"",IF(AI869="","",AI869))</f>
        <v/>
      </c>
      <c r="AM869" s="16"/>
      <c r="AR869" s="27">
        <f t="shared" si="161"/>
        <v>44333</v>
      </c>
      <c r="AS869" s="27" t="str">
        <f t="shared" si="158"/>
        <v>月</v>
      </c>
      <c r="AT869" s="26" t="str">
        <f t="shared" si="159"/>
        <v/>
      </c>
      <c r="AU869" s="26">
        <f t="shared" si="160"/>
        <v>0</v>
      </c>
      <c r="AV869" s="26">
        <f>COUNTIF($AU$2:AU869,0)</f>
        <v>516</v>
      </c>
    </row>
    <row r="870" spans="19:48" ht="18" customHeight="1" x14ac:dyDescent="0.7">
      <c r="S870" s="17">
        <f>DATE(設定!$G$2+1,5,1)</f>
        <v>44317</v>
      </c>
      <c r="T870" s="25">
        <f t="shared" si="156"/>
        <v>44317</v>
      </c>
      <c r="U870" s="24" t="str">
        <f t="shared" si="157"/>
        <v>17</v>
      </c>
      <c r="V870" s="23">
        <f>IF(S870="","",IF(COUNTIF(祝日計算!$D$6:$H$12,祝日計算!U870)&gt;0,1,0))</f>
        <v>1</v>
      </c>
      <c r="AI870" s="17" t="str">
        <f t="shared" si="163"/>
        <v/>
      </c>
      <c r="AJ870" s="18"/>
      <c r="AL870" s="17" t="str">
        <f>IF(COUNTIF($AL$2:AL869,AI870)&gt;0,"",IF(AI870="","",AI870))</f>
        <v/>
      </c>
      <c r="AM870" s="16"/>
      <c r="AR870" s="27">
        <f t="shared" si="161"/>
        <v>44334</v>
      </c>
      <c r="AS870" s="27" t="str">
        <f t="shared" si="158"/>
        <v>火</v>
      </c>
      <c r="AT870" s="26" t="str">
        <f t="shared" si="159"/>
        <v/>
      </c>
      <c r="AU870" s="26">
        <f t="shared" si="160"/>
        <v>0</v>
      </c>
      <c r="AV870" s="26">
        <f>COUNTIF($AU$2:AU870,0)</f>
        <v>517</v>
      </c>
    </row>
    <row r="871" spans="19:48" ht="18" customHeight="1" x14ac:dyDescent="0.7">
      <c r="S871" s="17">
        <f t="shared" ref="S871:S900" si="164">IF(S870="","",IF(MONTH(S870)&lt;&gt;MONTH(S870+1),"",S870+1))</f>
        <v>44318</v>
      </c>
      <c r="T871" s="25">
        <f t="shared" si="156"/>
        <v>44318</v>
      </c>
      <c r="U871" s="24" t="str">
        <f t="shared" si="157"/>
        <v>11</v>
      </c>
      <c r="V871" s="23">
        <f>IF(S871="","",IF(COUNTIF(祝日計算!$D$6:$H$12,祝日計算!U871)&gt;0,1,0))</f>
        <v>1</v>
      </c>
      <c r="AI871" s="17" t="str">
        <f t="shared" si="163"/>
        <v/>
      </c>
      <c r="AJ871" s="18"/>
      <c r="AL871" s="17" t="str">
        <f>IF(COUNTIF($AL$2:AL870,AI871)&gt;0,"",IF(AI871="","",AI871))</f>
        <v/>
      </c>
      <c r="AM871" s="16"/>
      <c r="AR871" s="27">
        <f t="shared" si="161"/>
        <v>44335</v>
      </c>
      <c r="AS871" s="27" t="str">
        <f t="shared" si="158"/>
        <v>水</v>
      </c>
      <c r="AT871" s="26" t="str">
        <f t="shared" si="159"/>
        <v/>
      </c>
      <c r="AU871" s="26">
        <f t="shared" si="160"/>
        <v>0</v>
      </c>
      <c r="AV871" s="26">
        <f>COUNTIF($AU$2:AU871,0)</f>
        <v>518</v>
      </c>
    </row>
    <row r="872" spans="19:48" ht="18" customHeight="1" x14ac:dyDescent="0.7">
      <c r="S872" s="17">
        <f t="shared" si="164"/>
        <v>44319</v>
      </c>
      <c r="T872" s="25">
        <f t="shared" si="156"/>
        <v>44319</v>
      </c>
      <c r="U872" s="24" t="str">
        <f t="shared" si="157"/>
        <v>12</v>
      </c>
      <c r="V872" s="23">
        <f>IF(S872="","",IF(COUNTIF(祝日計算!$D$6:$H$12,祝日計算!U872)&gt;0,1,0))</f>
        <v>0</v>
      </c>
      <c r="AI872" s="17">
        <f t="shared" si="163"/>
        <v>44044</v>
      </c>
      <c r="AJ872" s="18"/>
      <c r="AL872" s="17">
        <f>IF(COUNTIF($AL$2:AL871,AI872)&gt;0,"",IF(AI872="","",AI872))</f>
        <v>44044</v>
      </c>
      <c r="AM872" s="16"/>
      <c r="AR872" s="27">
        <f t="shared" si="161"/>
        <v>44336</v>
      </c>
      <c r="AS872" s="27" t="str">
        <f t="shared" si="158"/>
        <v>木</v>
      </c>
      <c r="AT872" s="26" t="str">
        <f t="shared" si="159"/>
        <v/>
      </c>
      <c r="AU872" s="26">
        <f t="shared" si="160"/>
        <v>0</v>
      </c>
      <c r="AV872" s="26">
        <f>COUNTIF($AU$2:AU872,0)</f>
        <v>519</v>
      </c>
    </row>
    <row r="873" spans="19:48" ht="18" customHeight="1" x14ac:dyDescent="0.7">
      <c r="S873" s="17">
        <f t="shared" si="164"/>
        <v>44320</v>
      </c>
      <c r="T873" s="25">
        <f t="shared" si="156"/>
        <v>44320</v>
      </c>
      <c r="U873" s="24" t="str">
        <f t="shared" si="157"/>
        <v>13</v>
      </c>
      <c r="V873" s="23">
        <f>IF(S873="","",IF(COUNTIF(祝日計算!$D$6:$H$12,祝日計算!U873)&gt;0,1,0))</f>
        <v>0</v>
      </c>
      <c r="AI873" s="17">
        <f t="shared" si="163"/>
        <v>44045</v>
      </c>
      <c r="AJ873" s="18"/>
      <c r="AL873" s="17">
        <f>IF(COUNTIF($AL$2:AL872,AI873)&gt;0,"",IF(AI873="","",AI873))</f>
        <v>44045</v>
      </c>
      <c r="AM873" s="16"/>
      <c r="AR873" s="27">
        <f t="shared" si="161"/>
        <v>44337</v>
      </c>
      <c r="AS873" s="27" t="str">
        <f t="shared" si="158"/>
        <v>金</v>
      </c>
      <c r="AT873" s="26" t="str">
        <f t="shared" si="159"/>
        <v/>
      </c>
      <c r="AU873" s="26">
        <f t="shared" si="160"/>
        <v>0</v>
      </c>
      <c r="AV873" s="26">
        <f>COUNTIF($AU$2:AU873,0)</f>
        <v>520</v>
      </c>
    </row>
    <row r="874" spans="19:48" ht="18" customHeight="1" x14ac:dyDescent="0.7">
      <c r="S874" s="17">
        <f t="shared" si="164"/>
        <v>44321</v>
      </c>
      <c r="T874" s="25">
        <f t="shared" si="156"/>
        <v>44321</v>
      </c>
      <c r="U874" s="24" t="str">
        <f t="shared" si="157"/>
        <v>14</v>
      </c>
      <c r="V874" s="23">
        <f>IF(S874="","",IF(COUNTIF(祝日計算!$D$6:$H$12,祝日計算!U874)&gt;0,1,0))</f>
        <v>0</v>
      </c>
      <c r="AI874" s="17" t="str">
        <f t="shared" si="163"/>
        <v/>
      </c>
      <c r="AJ874" s="18"/>
      <c r="AL874" s="17" t="str">
        <f>IF(COUNTIF($AL$2:AL873,AI874)&gt;0,"",IF(AI874="","",AI874))</f>
        <v/>
      </c>
      <c r="AM874" s="16"/>
      <c r="AR874" s="27">
        <f t="shared" si="161"/>
        <v>44338</v>
      </c>
      <c r="AS874" s="27" t="str">
        <f t="shared" si="158"/>
        <v>土</v>
      </c>
      <c r="AT874" s="26" t="str">
        <f t="shared" si="159"/>
        <v/>
      </c>
      <c r="AU874" s="26">
        <f t="shared" si="160"/>
        <v>1</v>
      </c>
      <c r="AV874" s="26">
        <f>COUNTIF($AU$2:AU874,0)</f>
        <v>520</v>
      </c>
    </row>
    <row r="875" spans="19:48" ht="18" customHeight="1" x14ac:dyDescent="0.7">
      <c r="S875" s="17">
        <f t="shared" si="164"/>
        <v>44322</v>
      </c>
      <c r="T875" s="25">
        <f t="shared" si="156"/>
        <v>44322</v>
      </c>
      <c r="U875" s="24" t="str">
        <f t="shared" si="157"/>
        <v>15</v>
      </c>
      <c r="V875" s="23">
        <f>IF(S875="","",IF(COUNTIF(祝日計算!$D$6:$H$12,祝日計算!U875)&gt;0,1,0))</f>
        <v>0</v>
      </c>
      <c r="AI875" s="17" t="str">
        <f t="shared" si="163"/>
        <v/>
      </c>
      <c r="AJ875" s="18"/>
      <c r="AL875" s="17" t="str">
        <f>IF(COUNTIF($AL$2:AL874,AI875)&gt;0,"",IF(AI875="","",AI875))</f>
        <v/>
      </c>
      <c r="AM875" s="16"/>
      <c r="AR875" s="27">
        <f t="shared" si="161"/>
        <v>44339</v>
      </c>
      <c r="AS875" s="27" t="str">
        <f t="shared" si="158"/>
        <v>日</v>
      </c>
      <c r="AT875" s="26" t="str">
        <f t="shared" si="159"/>
        <v/>
      </c>
      <c r="AU875" s="26">
        <f t="shared" si="160"/>
        <v>1</v>
      </c>
      <c r="AV875" s="26">
        <f>COUNTIF($AU$2:AU875,0)</f>
        <v>520</v>
      </c>
    </row>
    <row r="876" spans="19:48" ht="18" customHeight="1" x14ac:dyDescent="0.7">
      <c r="S876" s="17">
        <f t="shared" si="164"/>
        <v>44323</v>
      </c>
      <c r="T876" s="25">
        <f t="shared" si="156"/>
        <v>44323</v>
      </c>
      <c r="U876" s="24" t="str">
        <f t="shared" si="157"/>
        <v>16</v>
      </c>
      <c r="V876" s="23">
        <f>IF(S876="","",IF(COUNTIF(祝日計算!$D$6:$H$12,祝日計算!U876)&gt;0,1,0))</f>
        <v>0</v>
      </c>
      <c r="AI876" s="17" t="str">
        <f t="shared" si="163"/>
        <v/>
      </c>
      <c r="AJ876" s="18"/>
      <c r="AL876" s="17" t="str">
        <f>IF(COUNTIF($AL$2:AL875,AI876)&gt;0,"",IF(AI876="","",AI876))</f>
        <v/>
      </c>
      <c r="AM876" s="16"/>
      <c r="AR876" s="27">
        <f t="shared" si="161"/>
        <v>44340</v>
      </c>
      <c r="AS876" s="27" t="str">
        <f t="shared" si="158"/>
        <v>月</v>
      </c>
      <c r="AT876" s="26" t="str">
        <f t="shared" si="159"/>
        <v/>
      </c>
      <c r="AU876" s="26">
        <f t="shared" si="160"/>
        <v>0</v>
      </c>
      <c r="AV876" s="26">
        <f>COUNTIF($AU$2:AU876,0)</f>
        <v>521</v>
      </c>
    </row>
    <row r="877" spans="19:48" ht="18" customHeight="1" x14ac:dyDescent="0.7">
      <c r="S877" s="17">
        <f t="shared" si="164"/>
        <v>44324</v>
      </c>
      <c r="T877" s="25">
        <f t="shared" si="156"/>
        <v>44324</v>
      </c>
      <c r="U877" s="24" t="str">
        <f t="shared" si="157"/>
        <v>27</v>
      </c>
      <c r="V877" s="23">
        <f>IF(S877="","",IF(COUNTIF(祝日計算!$D$6:$H$12,祝日計算!U877)&gt;0,1,0))</f>
        <v>1</v>
      </c>
      <c r="AI877" s="17" t="str">
        <f t="shared" si="163"/>
        <v/>
      </c>
      <c r="AJ877" s="18"/>
      <c r="AL877" s="17" t="str">
        <f>IF(COUNTIF($AL$2:AL876,AI877)&gt;0,"",IF(AI877="","",AI877))</f>
        <v/>
      </c>
      <c r="AM877" s="16"/>
      <c r="AR877" s="27">
        <f t="shared" si="161"/>
        <v>44341</v>
      </c>
      <c r="AS877" s="27" t="str">
        <f t="shared" si="158"/>
        <v>火</v>
      </c>
      <c r="AT877" s="26" t="str">
        <f t="shared" si="159"/>
        <v/>
      </c>
      <c r="AU877" s="26">
        <f t="shared" si="160"/>
        <v>1</v>
      </c>
      <c r="AV877" s="26">
        <f>COUNTIF($AU$2:AU877,0)</f>
        <v>521</v>
      </c>
    </row>
    <row r="878" spans="19:48" ht="18" customHeight="1" x14ac:dyDescent="0.7">
      <c r="S878" s="17">
        <f t="shared" si="164"/>
        <v>44325</v>
      </c>
      <c r="T878" s="25">
        <f t="shared" si="156"/>
        <v>44325</v>
      </c>
      <c r="U878" s="24" t="str">
        <f t="shared" si="157"/>
        <v>21</v>
      </c>
      <c r="V878" s="23">
        <f>IF(S878="","",IF(COUNTIF(祝日計算!$D$6:$H$12,祝日計算!U878)&gt;0,1,0))</f>
        <v>1</v>
      </c>
      <c r="AI878" s="17" t="str">
        <f t="shared" si="163"/>
        <v/>
      </c>
      <c r="AJ878" s="18"/>
      <c r="AL878" s="17" t="str">
        <f>IF(COUNTIF($AL$2:AL877,AI878)&gt;0,"",IF(AI878="","",AI878))</f>
        <v/>
      </c>
      <c r="AM878" s="16"/>
      <c r="AR878" s="27">
        <f t="shared" si="161"/>
        <v>44342</v>
      </c>
      <c r="AS878" s="27" t="str">
        <f t="shared" si="158"/>
        <v>水</v>
      </c>
      <c r="AT878" s="26" t="str">
        <f t="shared" si="159"/>
        <v/>
      </c>
      <c r="AU878" s="26">
        <f t="shared" si="160"/>
        <v>0</v>
      </c>
      <c r="AV878" s="26">
        <f>COUNTIF($AU$2:AU878,0)</f>
        <v>522</v>
      </c>
    </row>
    <row r="879" spans="19:48" ht="18" customHeight="1" x14ac:dyDescent="0.7">
      <c r="S879" s="17">
        <f t="shared" si="164"/>
        <v>44326</v>
      </c>
      <c r="T879" s="25">
        <f t="shared" si="156"/>
        <v>44326</v>
      </c>
      <c r="U879" s="24" t="str">
        <f t="shared" si="157"/>
        <v>22</v>
      </c>
      <c r="V879" s="23">
        <f>IF(S879="","",IF(COUNTIF(祝日計算!$D$6:$H$12,祝日計算!U879)&gt;0,1,0))</f>
        <v>0</v>
      </c>
      <c r="AI879" s="17">
        <f t="shared" si="163"/>
        <v>44051</v>
      </c>
      <c r="AJ879" s="18"/>
      <c r="AL879" s="17">
        <f>IF(COUNTIF($AL$2:AL878,AI879)&gt;0,"",IF(AI879="","",AI879))</f>
        <v>44051</v>
      </c>
      <c r="AM879" s="16"/>
      <c r="AR879" s="27">
        <f t="shared" si="161"/>
        <v>44343</v>
      </c>
      <c r="AS879" s="27" t="str">
        <f t="shared" si="158"/>
        <v>木</v>
      </c>
      <c r="AT879" s="26" t="str">
        <f t="shared" si="159"/>
        <v/>
      </c>
      <c r="AU879" s="26">
        <f t="shared" si="160"/>
        <v>0</v>
      </c>
      <c r="AV879" s="26">
        <f>COUNTIF($AU$2:AU879,0)</f>
        <v>523</v>
      </c>
    </row>
    <row r="880" spans="19:48" ht="18" customHeight="1" x14ac:dyDescent="0.7">
      <c r="S880" s="17">
        <f t="shared" si="164"/>
        <v>44327</v>
      </c>
      <c r="T880" s="25">
        <f t="shared" si="156"/>
        <v>44327</v>
      </c>
      <c r="U880" s="24" t="str">
        <f t="shared" si="157"/>
        <v>23</v>
      </c>
      <c r="V880" s="23">
        <f>IF(S880="","",IF(COUNTIF(祝日計算!$D$6:$H$12,祝日計算!U880)&gt;0,1,0))</f>
        <v>1</v>
      </c>
      <c r="AI880" s="17">
        <f t="shared" si="163"/>
        <v>44052</v>
      </c>
      <c r="AJ880" s="18"/>
      <c r="AL880" s="17">
        <f>IF(COUNTIF($AL$2:AL879,AI880)&gt;0,"",IF(AI880="","",AI880))</f>
        <v>44052</v>
      </c>
      <c r="AM880" s="16"/>
      <c r="AR880" s="27">
        <f t="shared" si="161"/>
        <v>44344</v>
      </c>
      <c r="AS880" s="27" t="str">
        <f t="shared" si="158"/>
        <v>金</v>
      </c>
      <c r="AT880" s="26" t="str">
        <f t="shared" si="159"/>
        <v/>
      </c>
      <c r="AU880" s="26">
        <f t="shared" si="160"/>
        <v>0</v>
      </c>
      <c r="AV880" s="26">
        <f>COUNTIF($AU$2:AU880,0)</f>
        <v>524</v>
      </c>
    </row>
    <row r="881" spans="19:48" ht="18" customHeight="1" x14ac:dyDescent="0.7">
      <c r="S881" s="17">
        <f t="shared" si="164"/>
        <v>44328</v>
      </c>
      <c r="T881" s="25">
        <f t="shared" si="156"/>
        <v>44328</v>
      </c>
      <c r="U881" s="24" t="str">
        <f t="shared" si="157"/>
        <v>24</v>
      </c>
      <c r="V881" s="23">
        <f>IF(S881="","",IF(COUNTIF(祝日計算!$D$6:$H$12,祝日計算!U881)&gt;0,1,0))</f>
        <v>0</v>
      </c>
      <c r="AI881" s="17" t="str">
        <f t="shared" si="163"/>
        <v/>
      </c>
      <c r="AJ881" s="18"/>
      <c r="AL881" s="17" t="str">
        <f>IF(COUNTIF($AL$2:AL880,AI881)&gt;0,"",IF(AI881="","",AI881))</f>
        <v/>
      </c>
      <c r="AM881" s="16"/>
      <c r="AR881" s="27">
        <f t="shared" si="161"/>
        <v>44345</v>
      </c>
      <c r="AS881" s="27" t="str">
        <f t="shared" si="158"/>
        <v>土</v>
      </c>
      <c r="AT881" s="26" t="str">
        <f t="shared" si="159"/>
        <v/>
      </c>
      <c r="AU881" s="26">
        <f t="shared" si="160"/>
        <v>1</v>
      </c>
      <c r="AV881" s="26">
        <f>COUNTIF($AU$2:AU881,0)</f>
        <v>524</v>
      </c>
    </row>
    <row r="882" spans="19:48" ht="18" customHeight="1" x14ac:dyDescent="0.7">
      <c r="S882" s="17">
        <f t="shared" si="164"/>
        <v>44329</v>
      </c>
      <c r="T882" s="25">
        <f t="shared" si="156"/>
        <v>44329</v>
      </c>
      <c r="U882" s="24" t="str">
        <f t="shared" si="157"/>
        <v>25</v>
      </c>
      <c r="V882" s="23">
        <f>IF(S882="","",IF(COUNTIF(祝日計算!$D$6:$H$12,祝日計算!U882)&gt;0,1,0))</f>
        <v>0</v>
      </c>
      <c r="AI882" s="17">
        <f t="shared" si="163"/>
        <v>44054</v>
      </c>
      <c r="AJ882" s="18"/>
      <c r="AL882" s="17">
        <f>IF(COUNTIF($AL$2:AL881,AI882)&gt;0,"",IF(AI882="","",AI882))</f>
        <v>44054</v>
      </c>
      <c r="AM882" s="16"/>
      <c r="AR882" s="27">
        <f t="shared" si="161"/>
        <v>44346</v>
      </c>
      <c r="AS882" s="27" t="str">
        <f t="shared" si="158"/>
        <v>日</v>
      </c>
      <c r="AT882" s="26" t="str">
        <f t="shared" si="159"/>
        <v/>
      </c>
      <c r="AU882" s="26">
        <f t="shared" si="160"/>
        <v>1</v>
      </c>
      <c r="AV882" s="26">
        <f>COUNTIF($AU$2:AU882,0)</f>
        <v>524</v>
      </c>
    </row>
    <row r="883" spans="19:48" ht="18" customHeight="1" x14ac:dyDescent="0.7">
      <c r="S883" s="17">
        <f t="shared" si="164"/>
        <v>44330</v>
      </c>
      <c r="T883" s="25">
        <f t="shared" si="156"/>
        <v>44330</v>
      </c>
      <c r="U883" s="24" t="str">
        <f t="shared" si="157"/>
        <v>26</v>
      </c>
      <c r="V883" s="23">
        <f>IF(S883="","",IF(COUNTIF(祝日計算!$D$6:$H$12,祝日計算!U883)&gt;0,1,0))</f>
        <v>0</v>
      </c>
      <c r="AI883" s="17" t="str">
        <f t="shared" si="163"/>
        <v/>
      </c>
      <c r="AJ883" s="18"/>
      <c r="AL883" s="17" t="str">
        <f>IF(COUNTIF($AL$2:AL882,AI883)&gt;0,"",IF(AI883="","",AI883))</f>
        <v/>
      </c>
      <c r="AM883" s="16"/>
      <c r="AR883" s="27">
        <f t="shared" si="161"/>
        <v>44347</v>
      </c>
      <c r="AS883" s="27" t="str">
        <f t="shared" si="158"/>
        <v>月</v>
      </c>
      <c r="AT883" s="26" t="str">
        <f t="shared" si="159"/>
        <v/>
      </c>
      <c r="AU883" s="26">
        <f t="shared" si="160"/>
        <v>0</v>
      </c>
      <c r="AV883" s="26">
        <f>COUNTIF($AU$2:AU883,0)</f>
        <v>525</v>
      </c>
    </row>
    <row r="884" spans="19:48" ht="18" customHeight="1" x14ac:dyDescent="0.7">
      <c r="S884" s="17">
        <f t="shared" si="164"/>
        <v>44331</v>
      </c>
      <c r="T884" s="25">
        <f t="shared" si="156"/>
        <v>44331</v>
      </c>
      <c r="U884" s="24" t="str">
        <f t="shared" si="157"/>
        <v>37</v>
      </c>
      <c r="V884" s="23">
        <f>IF(S884="","",IF(COUNTIF(祝日計算!$D$6:$H$12,祝日計算!U884)&gt;0,1,0))</f>
        <v>1</v>
      </c>
      <c r="AI884" s="17" t="str">
        <f t="shared" si="163"/>
        <v/>
      </c>
      <c r="AJ884" s="18"/>
      <c r="AL884" s="17" t="str">
        <f>IF(COUNTIF($AL$2:AL883,AI884)&gt;0,"",IF(AI884="","",AI884))</f>
        <v/>
      </c>
      <c r="AM884" s="16"/>
      <c r="AR884" s="27">
        <f t="shared" si="161"/>
        <v>44348</v>
      </c>
      <c r="AS884" s="27" t="str">
        <f t="shared" si="158"/>
        <v>火</v>
      </c>
      <c r="AT884" s="26" t="str">
        <f t="shared" si="159"/>
        <v/>
      </c>
      <c r="AU884" s="26">
        <f t="shared" si="160"/>
        <v>0</v>
      </c>
      <c r="AV884" s="26">
        <f>COUNTIF($AU$2:AU884,0)</f>
        <v>526</v>
      </c>
    </row>
    <row r="885" spans="19:48" ht="18" customHeight="1" x14ac:dyDescent="0.7">
      <c r="S885" s="17">
        <f t="shared" si="164"/>
        <v>44332</v>
      </c>
      <c r="T885" s="25">
        <f t="shared" si="156"/>
        <v>44332</v>
      </c>
      <c r="U885" s="24" t="str">
        <f t="shared" si="157"/>
        <v>31</v>
      </c>
      <c r="V885" s="23">
        <f>IF(S885="","",IF(COUNTIF(祝日計算!$D$6:$H$12,祝日計算!U885)&gt;0,1,0))</f>
        <v>1</v>
      </c>
      <c r="AI885" s="17" t="str">
        <f t="shared" si="163"/>
        <v/>
      </c>
      <c r="AJ885" s="18"/>
      <c r="AL885" s="17" t="str">
        <f>IF(COUNTIF($AL$2:AL884,AI885)&gt;0,"",IF(AI885="","",AI885))</f>
        <v/>
      </c>
      <c r="AM885" s="16"/>
      <c r="AR885" s="27">
        <f t="shared" si="161"/>
        <v>44349</v>
      </c>
      <c r="AS885" s="27" t="str">
        <f t="shared" si="158"/>
        <v>水</v>
      </c>
      <c r="AT885" s="26" t="str">
        <f t="shared" si="159"/>
        <v/>
      </c>
      <c r="AU885" s="26">
        <f t="shared" si="160"/>
        <v>0</v>
      </c>
      <c r="AV885" s="26">
        <f>COUNTIF($AU$2:AU885,0)</f>
        <v>527</v>
      </c>
    </row>
    <row r="886" spans="19:48" ht="18" customHeight="1" x14ac:dyDescent="0.7">
      <c r="S886" s="17">
        <f t="shared" si="164"/>
        <v>44333</v>
      </c>
      <c r="T886" s="25">
        <f t="shared" si="156"/>
        <v>44333</v>
      </c>
      <c r="U886" s="24" t="str">
        <f t="shared" si="157"/>
        <v>32</v>
      </c>
      <c r="V886" s="23">
        <f>IF(S886="","",IF(COUNTIF(祝日計算!$D$6:$H$12,祝日計算!U886)&gt;0,1,0))</f>
        <v>0</v>
      </c>
      <c r="AI886" s="17">
        <f t="shared" si="163"/>
        <v>44058</v>
      </c>
      <c r="AJ886" s="18"/>
      <c r="AL886" s="17">
        <f>IF(COUNTIF($AL$2:AL885,AI886)&gt;0,"",IF(AI886="","",AI886))</f>
        <v>44058</v>
      </c>
      <c r="AM886" s="16"/>
      <c r="AR886" s="27">
        <f t="shared" si="161"/>
        <v>44350</v>
      </c>
      <c r="AS886" s="27" t="str">
        <f t="shared" si="158"/>
        <v>木</v>
      </c>
      <c r="AT886" s="26" t="str">
        <f t="shared" si="159"/>
        <v/>
      </c>
      <c r="AU886" s="26">
        <f t="shared" si="160"/>
        <v>0</v>
      </c>
      <c r="AV886" s="26">
        <f>COUNTIF($AU$2:AU886,0)</f>
        <v>528</v>
      </c>
    </row>
    <row r="887" spans="19:48" ht="18" customHeight="1" x14ac:dyDescent="0.7">
      <c r="S887" s="17">
        <f t="shared" si="164"/>
        <v>44334</v>
      </c>
      <c r="T887" s="25">
        <f t="shared" si="156"/>
        <v>44334</v>
      </c>
      <c r="U887" s="24" t="str">
        <f t="shared" si="157"/>
        <v>33</v>
      </c>
      <c r="V887" s="23">
        <f>IF(S887="","",IF(COUNTIF(祝日計算!$D$6:$H$12,祝日計算!U887)&gt;0,1,0))</f>
        <v>0</v>
      </c>
      <c r="AI887" s="17">
        <f t="shared" si="163"/>
        <v>44059</v>
      </c>
      <c r="AJ887" s="18"/>
      <c r="AL887" s="17">
        <f>IF(COUNTIF($AL$2:AL886,AI887)&gt;0,"",IF(AI887="","",AI887))</f>
        <v>44059</v>
      </c>
      <c r="AM887" s="16"/>
      <c r="AR887" s="27">
        <f t="shared" si="161"/>
        <v>44351</v>
      </c>
      <c r="AS887" s="27" t="str">
        <f t="shared" si="158"/>
        <v>金</v>
      </c>
      <c r="AT887" s="26" t="str">
        <f t="shared" si="159"/>
        <v/>
      </c>
      <c r="AU887" s="26">
        <f t="shared" si="160"/>
        <v>0</v>
      </c>
      <c r="AV887" s="26">
        <f>COUNTIF($AU$2:AU887,0)</f>
        <v>529</v>
      </c>
    </row>
    <row r="888" spans="19:48" ht="18" customHeight="1" x14ac:dyDescent="0.7">
      <c r="S888" s="17">
        <f t="shared" si="164"/>
        <v>44335</v>
      </c>
      <c r="T888" s="25">
        <f t="shared" si="156"/>
        <v>44335</v>
      </c>
      <c r="U888" s="24" t="str">
        <f t="shared" si="157"/>
        <v>34</v>
      </c>
      <c r="V888" s="23">
        <f>IF(S888="","",IF(COUNTIF(祝日計算!$D$6:$H$12,祝日計算!U888)&gt;0,1,0))</f>
        <v>0</v>
      </c>
      <c r="AI888" s="17" t="str">
        <f t="shared" si="163"/>
        <v/>
      </c>
      <c r="AJ888" s="18"/>
      <c r="AL888" s="17" t="str">
        <f>IF(COUNTIF($AL$2:AL887,AI888)&gt;0,"",IF(AI888="","",AI888))</f>
        <v/>
      </c>
      <c r="AM888" s="16"/>
      <c r="AR888" s="27">
        <f t="shared" si="161"/>
        <v>44352</v>
      </c>
      <c r="AS888" s="27" t="str">
        <f t="shared" si="158"/>
        <v>土</v>
      </c>
      <c r="AT888" s="26" t="str">
        <f t="shared" si="159"/>
        <v/>
      </c>
      <c r="AU888" s="26">
        <f t="shared" si="160"/>
        <v>1</v>
      </c>
      <c r="AV888" s="26">
        <f>COUNTIF($AU$2:AU888,0)</f>
        <v>529</v>
      </c>
    </row>
    <row r="889" spans="19:48" ht="18" customHeight="1" x14ac:dyDescent="0.7">
      <c r="S889" s="17">
        <f t="shared" si="164"/>
        <v>44336</v>
      </c>
      <c r="T889" s="25">
        <f t="shared" si="156"/>
        <v>44336</v>
      </c>
      <c r="U889" s="24" t="str">
        <f t="shared" si="157"/>
        <v>35</v>
      </c>
      <c r="V889" s="23">
        <f>IF(S889="","",IF(COUNTIF(祝日計算!$D$6:$H$12,祝日計算!U889)&gt;0,1,0))</f>
        <v>0</v>
      </c>
      <c r="AI889" s="17" t="str">
        <f t="shared" si="163"/>
        <v/>
      </c>
      <c r="AJ889" s="18"/>
      <c r="AL889" s="17" t="str">
        <f>IF(COUNTIF($AL$2:AL888,AI889)&gt;0,"",IF(AI889="","",AI889))</f>
        <v/>
      </c>
      <c r="AM889" s="16"/>
      <c r="AR889" s="27">
        <f t="shared" si="161"/>
        <v>44353</v>
      </c>
      <c r="AS889" s="27" t="str">
        <f t="shared" si="158"/>
        <v>日</v>
      </c>
      <c r="AT889" s="26" t="str">
        <f t="shared" si="159"/>
        <v/>
      </c>
      <c r="AU889" s="26">
        <f t="shared" si="160"/>
        <v>1</v>
      </c>
      <c r="AV889" s="26">
        <f>COUNTIF($AU$2:AU889,0)</f>
        <v>529</v>
      </c>
    </row>
    <row r="890" spans="19:48" ht="18" customHeight="1" x14ac:dyDescent="0.7">
      <c r="S890" s="17">
        <f t="shared" si="164"/>
        <v>44337</v>
      </c>
      <c r="T890" s="25">
        <f t="shared" si="156"/>
        <v>44337</v>
      </c>
      <c r="U890" s="24" t="str">
        <f t="shared" si="157"/>
        <v>36</v>
      </c>
      <c r="V890" s="23">
        <f>IF(S890="","",IF(COUNTIF(祝日計算!$D$6:$H$12,祝日計算!U890)&gt;0,1,0))</f>
        <v>0</v>
      </c>
      <c r="AI890" s="17" t="str">
        <f t="shared" si="163"/>
        <v/>
      </c>
      <c r="AJ890" s="18"/>
      <c r="AL890" s="17" t="str">
        <f>IF(COUNTIF($AL$2:AL889,AI890)&gt;0,"",IF(AI890="","",AI890))</f>
        <v/>
      </c>
      <c r="AM890" s="16"/>
      <c r="AR890" s="27">
        <f t="shared" si="161"/>
        <v>44354</v>
      </c>
      <c r="AS890" s="27" t="str">
        <f t="shared" si="158"/>
        <v>月</v>
      </c>
      <c r="AT890" s="26" t="str">
        <f t="shared" si="159"/>
        <v/>
      </c>
      <c r="AU890" s="26">
        <f t="shared" si="160"/>
        <v>0</v>
      </c>
      <c r="AV890" s="26">
        <f>COUNTIF($AU$2:AU890,0)</f>
        <v>530</v>
      </c>
    </row>
    <row r="891" spans="19:48" ht="18" customHeight="1" x14ac:dyDescent="0.7">
      <c r="S891" s="17">
        <f t="shared" si="164"/>
        <v>44338</v>
      </c>
      <c r="T891" s="25">
        <f t="shared" si="156"/>
        <v>44338</v>
      </c>
      <c r="U891" s="24" t="str">
        <f t="shared" si="157"/>
        <v>47</v>
      </c>
      <c r="V891" s="23">
        <f>IF(S891="","",IF(COUNTIF(祝日計算!$D$6:$H$12,祝日計算!U891)&gt;0,1,0))</f>
        <v>1</v>
      </c>
      <c r="AI891" s="17" t="str">
        <f t="shared" si="163"/>
        <v/>
      </c>
      <c r="AJ891" s="18"/>
      <c r="AL891" s="17" t="str">
        <f>IF(COUNTIF($AL$2:AL890,AI891)&gt;0,"",IF(AI891="","",AI891))</f>
        <v/>
      </c>
      <c r="AM891" s="16"/>
      <c r="AR891" s="27">
        <f t="shared" si="161"/>
        <v>44355</v>
      </c>
      <c r="AS891" s="27" t="str">
        <f t="shared" si="158"/>
        <v>火</v>
      </c>
      <c r="AT891" s="26" t="str">
        <f t="shared" si="159"/>
        <v/>
      </c>
      <c r="AU891" s="26">
        <f t="shared" si="160"/>
        <v>1</v>
      </c>
      <c r="AV891" s="26">
        <f>COUNTIF($AU$2:AU891,0)</f>
        <v>530</v>
      </c>
    </row>
    <row r="892" spans="19:48" ht="18" customHeight="1" x14ac:dyDescent="0.7">
      <c r="S892" s="17">
        <f t="shared" si="164"/>
        <v>44339</v>
      </c>
      <c r="T892" s="25">
        <f t="shared" si="156"/>
        <v>44339</v>
      </c>
      <c r="U892" s="24" t="str">
        <f t="shared" si="157"/>
        <v>41</v>
      </c>
      <c r="V892" s="23">
        <f>IF(S892="","",IF(COUNTIF(祝日計算!$D$6:$H$12,祝日計算!U892)&gt;0,1,0))</f>
        <v>1</v>
      </c>
      <c r="AI892" s="17" t="str">
        <f t="shared" si="163"/>
        <v/>
      </c>
      <c r="AJ892" s="18"/>
      <c r="AL892" s="17" t="str">
        <f>IF(COUNTIF($AL$2:AL891,AI892)&gt;0,"",IF(AI892="","",AI892))</f>
        <v/>
      </c>
      <c r="AM892" s="16"/>
      <c r="AR892" s="27">
        <f t="shared" si="161"/>
        <v>44356</v>
      </c>
      <c r="AS892" s="27" t="str">
        <f t="shared" si="158"/>
        <v>水</v>
      </c>
      <c r="AT892" s="26" t="str">
        <f t="shared" si="159"/>
        <v/>
      </c>
      <c r="AU892" s="26">
        <f t="shared" si="160"/>
        <v>0</v>
      </c>
      <c r="AV892" s="26">
        <f>COUNTIF($AU$2:AU892,0)</f>
        <v>531</v>
      </c>
    </row>
    <row r="893" spans="19:48" ht="18" customHeight="1" x14ac:dyDescent="0.7">
      <c r="S893" s="17">
        <f t="shared" si="164"/>
        <v>44340</v>
      </c>
      <c r="T893" s="25">
        <f t="shared" si="156"/>
        <v>44340</v>
      </c>
      <c r="U893" s="24" t="str">
        <f t="shared" si="157"/>
        <v>42</v>
      </c>
      <c r="V893" s="23">
        <f>IF(S893="","",IF(COUNTIF(祝日計算!$D$6:$H$12,祝日計算!U893)&gt;0,1,0))</f>
        <v>0</v>
      </c>
      <c r="AI893" s="17">
        <f t="shared" si="163"/>
        <v>44065</v>
      </c>
      <c r="AJ893" s="18"/>
      <c r="AL893" s="17">
        <f>IF(COUNTIF($AL$2:AL892,AI893)&gt;0,"",IF(AI893="","",AI893))</f>
        <v>44065</v>
      </c>
      <c r="AM893" s="16"/>
      <c r="AR893" s="27">
        <f t="shared" si="161"/>
        <v>44357</v>
      </c>
      <c r="AS893" s="27" t="str">
        <f t="shared" si="158"/>
        <v>木</v>
      </c>
      <c r="AT893" s="26" t="str">
        <f t="shared" si="159"/>
        <v/>
      </c>
      <c r="AU893" s="26">
        <f t="shared" si="160"/>
        <v>0</v>
      </c>
      <c r="AV893" s="26">
        <f>COUNTIF($AU$2:AU893,0)</f>
        <v>532</v>
      </c>
    </row>
    <row r="894" spans="19:48" ht="18" customHeight="1" x14ac:dyDescent="0.7">
      <c r="S894" s="17">
        <f t="shared" si="164"/>
        <v>44341</v>
      </c>
      <c r="T894" s="25">
        <f t="shared" si="156"/>
        <v>44341</v>
      </c>
      <c r="U894" s="24" t="str">
        <f t="shared" si="157"/>
        <v>43</v>
      </c>
      <c r="V894" s="23">
        <f>IF(S894="","",IF(COUNTIF(祝日計算!$D$6:$H$12,祝日計算!U894)&gt;0,1,0))</f>
        <v>1</v>
      </c>
      <c r="AI894" s="17">
        <f t="shared" si="163"/>
        <v>44066</v>
      </c>
      <c r="AJ894" s="18"/>
      <c r="AL894" s="17">
        <f>IF(COUNTIF($AL$2:AL893,AI894)&gt;0,"",IF(AI894="","",AI894))</f>
        <v>44066</v>
      </c>
      <c r="AM894" s="16"/>
      <c r="AR894" s="27">
        <f t="shared" si="161"/>
        <v>44358</v>
      </c>
      <c r="AS894" s="27" t="str">
        <f t="shared" si="158"/>
        <v>金</v>
      </c>
      <c r="AT894" s="26" t="str">
        <f t="shared" si="159"/>
        <v/>
      </c>
      <c r="AU894" s="26">
        <f t="shared" si="160"/>
        <v>0</v>
      </c>
      <c r="AV894" s="26">
        <f>COUNTIF($AU$2:AU894,0)</f>
        <v>533</v>
      </c>
    </row>
    <row r="895" spans="19:48" ht="18" customHeight="1" x14ac:dyDescent="0.7">
      <c r="S895" s="17">
        <f t="shared" si="164"/>
        <v>44342</v>
      </c>
      <c r="T895" s="25">
        <f t="shared" si="156"/>
        <v>44342</v>
      </c>
      <c r="U895" s="24" t="str">
        <f t="shared" si="157"/>
        <v>44</v>
      </c>
      <c r="V895" s="23">
        <f>IF(S895="","",IF(COUNTIF(祝日計算!$D$6:$H$12,祝日計算!U895)&gt;0,1,0))</f>
        <v>0</v>
      </c>
      <c r="AI895" s="17" t="str">
        <f t="shared" si="163"/>
        <v/>
      </c>
      <c r="AJ895" s="18"/>
      <c r="AL895" s="17" t="str">
        <f>IF(COUNTIF($AL$2:AL894,AI895)&gt;0,"",IF(AI895="","",AI895))</f>
        <v/>
      </c>
      <c r="AM895" s="16"/>
      <c r="AR895" s="27">
        <f t="shared" si="161"/>
        <v>44359</v>
      </c>
      <c r="AS895" s="27" t="str">
        <f t="shared" si="158"/>
        <v>土</v>
      </c>
      <c r="AT895" s="26" t="str">
        <f t="shared" si="159"/>
        <v/>
      </c>
      <c r="AU895" s="26">
        <f t="shared" si="160"/>
        <v>1</v>
      </c>
      <c r="AV895" s="26">
        <f>COUNTIF($AU$2:AU895,0)</f>
        <v>533</v>
      </c>
    </row>
    <row r="896" spans="19:48" ht="18" customHeight="1" x14ac:dyDescent="0.7">
      <c r="S896" s="17">
        <f t="shared" si="164"/>
        <v>44343</v>
      </c>
      <c r="T896" s="25">
        <f t="shared" si="156"/>
        <v>44343</v>
      </c>
      <c r="U896" s="24" t="str">
        <f t="shared" si="157"/>
        <v>45</v>
      </c>
      <c r="V896" s="23">
        <f>IF(S896="","",IF(COUNTIF(祝日計算!$D$6:$H$12,祝日計算!U896)&gt;0,1,0))</f>
        <v>0</v>
      </c>
      <c r="AI896" s="17">
        <f t="shared" si="163"/>
        <v>44068</v>
      </c>
      <c r="AJ896" s="18"/>
      <c r="AL896" s="17">
        <f>IF(COUNTIF($AL$2:AL895,AI896)&gt;0,"",IF(AI896="","",AI896))</f>
        <v>44068</v>
      </c>
      <c r="AM896" s="16"/>
      <c r="AR896" s="27">
        <f t="shared" si="161"/>
        <v>44360</v>
      </c>
      <c r="AS896" s="27" t="str">
        <f t="shared" si="158"/>
        <v>日</v>
      </c>
      <c r="AT896" s="26" t="str">
        <f t="shared" si="159"/>
        <v/>
      </c>
      <c r="AU896" s="26">
        <f t="shared" si="160"/>
        <v>1</v>
      </c>
      <c r="AV896" s="26">
        <f>COUNTIF($AU$2:AU896,0)</f>
        <v>533</v>
      </c>
    </row>
    <row r="897" spans="19:48" ht="18" customHeight="1" x14ac:dyDescent="0.7">
      <c r="S897" s="17">
        <f t="shared" si="164"/>
        <v>44344</v>
      </c>
      <c r="T897" s="25">
        <f t="shared" si="156"/>
        <v>44344</v>
      </c>
      <c r="U897" s="24" t="str">
        <f t="shared" si="157"/>
        <v>46</v>
      </c>
      <c r="V897" s="23">
        <f>IF(S897="","",IF(COUNTIF(祝日計算!$D$6:$H$12,祝日計算!U897)&gt;0,1,0))</f>
        <v>0</v>
      </c>
      <c r="AI897" s="17" t="str">
        <f t="shared" si="163"/>
        <v/>
      </c>
      <c r="AJ897" s="18"/>
      <c r="AL897" s="17" t="str">
        <f>IF(COUNTIF($AL$2:AL896,AI897)&gt;0,"",IF(AI897="","",AI897))</f>
        <v/>
      </c>
      <c r="AM897" s="16"/>
      <c r="AR897" s="27">
        <f t="shared" si="161"/>
        <v>44361</v>
      </c>
      <c r="AS897" s="27" t="str">
        <f t="shared" si="158"/>
        <v>月</v>
      </c>
      <c r="AT897" s="26" t="str">
        <f t="shared" si="159"/>
        <v/>
      </c>
      <c r="AU897" s="26">
        <f t="shared" si="160"/>
        <v>0</v>
      </c>
      <c r="AV897" s="26">
        <f>COUNTIF($AU$2:AU897,0)</f>
        <v>534</v>
      </c>
    </row>
    <row r="898" spans="19:48" ht="18" customHeight="1" x14ac:dyDescent="0.7">
      <c r="S898" s="17">
        <f t="shared" si="164"/>
        <v>44345</v>
      </c>
      <c r="T898" s="25">
        <f t="shared" ref="T898:T961" si="165">S898</f>
        <v>44345</v>
      </c>
      <c r="U898" s="24" t="str">
        <f t="shared" ref="U898:U961" si="166">IFERROR(INT((DAY(S898)-0.1)/7)+1&amp;WEEKDAY(S898),"")</f>
        <v>57</v>
      </c>
      <c r="V898" s="23">
        <f>IF(S898="","",IF(COUNTIF(祝日計算!$D$6:$H$12,祝日計算!U898)&gt;0,1,0))</f>
        <v>1</v>
      </c>
      <c r="AI898" s="17" t="str">
        <f t="shared" si="163"/>
        <v/>
      </c>
      <c r="AJ898" s="18"/>
      <c r="AL898" s="17" t="str">
        <f>IF(COUNTIF($AL$2:AL897,AI898)&gt;0,"",IF(AI898="","",AI898))</f>
        <v/>
      </c>
      <c r="AM898" s="16"/>
      <c r="AR898" s="27">
        <f t="shared" si="161"/>
        <v>44362</v>
      </c>
      <c r="AS898" s="27" t="str">
        <f t="shared" ref="AS898:AS961" si="167">IF(AT898&lt;&gt;"","祝",TEXT(AR898,"aaa"))</f>
        <v>火</v>
      </c>
      <c r="AT898" s="26" t="str">
        <f t="shared" ref="AT898:AT961" si="168">IFERROR(VLOOKUP(AR898,$AL$2:$AM$1398,2,FALSE),"")&amp;""</f>
        <v/>
      </c>
      <c r="AU898" s="26">
        <f t="shared" ref="AU898:AU961" si="169">IF($B$21=1,IF(COUNTIF($AL$2:$AL$1398,AR898)&gt;0,1,0),IF((COUNTIF($AI$2:$AI$41,AR898)+COUNTIF($AI$283:$AI$1398,AR898))&gt;0,1,0))</f>
        <v>0</v>
      </c>
      <c r="AV898" s="26">
        <f>COUNTIF($AU$2:AU898,0)</f>
        <v>535</v>
      </c>
    </row>
    <row r="899" spans="19:48" ht="18" customHeight="1" x14ac:dyDescent="0.7">
      <c r="S899" s="17">
        <f t="shared" si="164"/>
        <v>44346</v>
      </c>
      <c r="T899" s="25">
        <f t="shared" si="165"/>
        <v>44346</v>
      </c>
      <c r="U899" s="24" t="str">
        <f t="shared" si="166"/>
        <v>51</v>
      </c>
      <c r="V899" s="23">
        <f>IF(S899="","",IF(COUNTIF(祝日計算!$D$6:$H$12,祝日計算!U899)&gt;0,1,0))</f>
        <v>1</v>
      </c>
      <c r="AI899" s="17" t="str">
        <f t="shared" si="163"/>
        <v/>
      </c>
      <c r="AJ899" s="18"/>
      <c r="AL899" s="17" t="str">
        <f>IF(COUNTIF($AL$2:AL898,AI899)&gt;0,"",IF(AI899="","",AI899))</f>
        <v/>
      </c>
      <c r="AM899" s="16"/>
      <c r="AR899" s="27">
        <f t="shared" ref="AR899:AR962" si="170">AR898+1</f>
        <v>44363</v>
      </c>
      <c r="AS899" s="27" t="str">
        <f t="shared" si="167"/>
        <v>水</v>
      </c>
      <c r="AT899" s="26" t="str">
        <f t="shared" si="168"/>
        <v/>
      </c>
      <c r="AU899" s="26">
        <f t="shared" si="169"/>
        <v>0</v>
      </c>
      <c r="AV899" s="26">
        <f>COUNTIF($AU$2:AU899,0)</f>
        <v>536</v>
      </c>
    </row>
    <row r="900" spans="19:48" ht="18" customHeight="1" x14ac:dyDescent="0.7">
      <c r="S900" s="17">
        <f t="shared" si="164"/>
        <v>44347</v>
      </c>
      <c r="T900" s="25">
        <f t="shared" si="165"/>
        <v>44347</v>
      </c>
      <c r="U900" s="24" t="str">
        <f t="shared" si="166"/>
        <v>52</v>
      </c>
      <c r="V900" s="23">
        <f>IF(S900="","",IF(COUNTIF(祝日計算!$D$6:$H$12,祝日計算!U900)&gt;0,1,0))</f>
        <v>0</v>
      </c>
      <c r="AI900" s="17">
        <f t="shared" si="163"/>
        <v>44072</v>
      </c>
      <c r="AJ900" s="18"/>
      <c r="AL900" s="17">
        <f>IF(COUNTIF($AL$2:AL899,AI900)&gt;0,"",IF(AI900="","",AI900))</f>
        <v>44072</v>
      </c>
      <c r="AM900" s="16"/>
      <c r="AR900" s="27">
        <f t="shared" si="170"/>
        <v>44364</v>
      </c>
      <c r="AS900" s="27" t="str">
        <f t="shared" si="167"/>
        <v>木</v>
      </c>
      <c r="AT900" s="26" t="str">
        <f t="shared" si="168"/>
        <v/>
      </c>
      <c r="AU900" s="26">
        <f t="shared" si="169"/>
        <v>0</v>
      </c>
      <c r="AV900" s="26">
        <f>COUNTIF($AU$2:AU900,0)</f>
        <v>537</v>
      </c>
    </row>
    <row r="901" spans="19:48" ht="18" customHeight="1" x14ac:dyDescent="0.7">
      <c r="S901" s="17">
        <f>DATE(設定!$G$2+1,6,1)</f>
        <v>44348</v>
      </c>
      <c r="T901" s="25">
        <f t="shared" si="165"/>
        <v>44348</v>
      </c>
      <c r="U901" s="24" t="str">
        <f t="shared" si="166"/>
        <v>13</v>
      </c>
      <c r="V901" s="23">
        <f>IF(S901="","",IF(COUNTIF(祝日計算!$D$6:$H$12,祝日計算!U901)&gt;0,1,0))</f>
        <v>0</v>
      </c>
      <c r="AI901" s="17">
        <f t="shared" si="163"/>
        <v>44073</v>
      </c>
      <c r="AJ901" s="18"/>
      <c r="AL901" s="17">
        <f>IF(COUNTIF($AL$2:AL900,AI901)&gt;0,"",IF(AI901="","",AI901))</f>
        <v>44073</v>
      </c>
      <c r="AM901" s="16"/>
      <c r="AR901" s="27">
        <f t="shared" si="170"/>
        <v>44365</v>
      </c>
      <c r="AS901" s="27" t="str">
        <f t="shared" si="167"/>
        <v>金</v>
      </c>
      <c r="AT901" s="26" t="str">
        <f t="shared" si="168"/>
        <v/>
      </c>
      <c r="AU901" s="26">
        <f t="shared" si="169"/>
        <v>0</v>
      </c>
      <c r="AV901" s="26">
        <f>COUNTIF($AU$2:AU901,0)</f>
        <v>538</v>
      </c>
    </row>
    <row r="902" spans="19:48" ht="18" customHeight="1" x14ac:dyDescent="0.7">
      <c r="S902" s="17">
        <f t="shared" ref="S902:S931" si="171">IF(S901="","",IF(MONTH(S901)&lt;&gt;MONTH(S901+1),"",S901+1))</f>
        <v>44349</v>
      </c>
      <c r="T902" s="25">
        <f t="shared" si="165"/>
        <v>44349</v>
      </c>
      <c r="U902" s="24" t="str">
        <f t="shared" si="166"/>
        <v>14</v>
      </c>
      <c r="V902" s="23">
        <f>IF(S902="","",IF(COUNTIF(祝日計算!$D$6:$H$12,祝日計算!U902)&gt;0,1,0))</f>
        <v>0</v>
      </c>
      <c r="AI902" s="17" t="str">
        <f t="shared" si="163"/>
        <v/>
      </c>
      <c r="AJ902" s="18"/>
      <c r="AL902" s="17" t="str">
        <f>IF(COUNTIF($AL$2:AL901,AI902)&gt;0,"",IF(AI902="","",AI902))</f>
        <v/>
      </c>
      <c r="AM902" s="16"/>
      <c r="AR902" s="27">
        <f t="shared" si="170"/>
        <v>44366</v>
      </c>
      <c r="AS902" s="27" t="str">
        <f t="shared" si="167"/>
        <v>土</v>
      </c>
      <c r="AT902" s="26" t="str">
        <f t="shared" si="168"/>
        <v/>
      </c>
      <c r="AU902" s="26">
        <f t="shared" si="169"/>
        <v>1</v>
      </c>
      <c r="AV902" s="26">
        <f>COUNTIF($AU$2:AU902,0)</f>
        <v>538</v>
      </c>
    </row>
    <row r="903" spans="19:48" ht="18" customHeight="1" x14ac:dyDescent="0.7">
      <c r="S903" s="17">
        <f t="shared" si="171"/>
        <v>44350</v>
      </c>
      <c r="T903" s="25">
        <f t="shared" si="165"/>
        <v>44350</v>
      </c>
      <c r="U903" s="24" t="str">
        <f t="shared" si="166"/>
        <v>15</v>
      </c>
      <c r="V903" s="23">
        <f>IF(S903="","",IF(COUNTIF(祝日計算!$D$6:$H$12,祝日計算!U903)&gt;0,1,0))</f>
        <v>0</v>
      </c>
      <c r="AI903" s="17" t="str">
        <f t="shared" si="163"/>
        <v/>
      </c>
      <c r="AJ903" s="18"/>
      <c r="AL903" s="17" t="str">
        <f>IF(COUNTIF($AL$2:AL902,AI903)&gt;0,"",IF(AI903="","",AI903))</f>
        <v/>
      </c>
      <c r="AM903" s="16"/>
      <c r="AR903" s="27">
        <f t="shared" si="170"/>
        <v>44367</v>
      </c>
      <c r="AS903" s="27" t="str">
        <f t="shared" si="167"/>
        <v>日</v>
      </c>
      <c r="AT903" s="26" t="str">
        <f t="shared" si="168"/>
        <v/>
      </c>
      <c r="AU903" s="26">
        <f t="shared" si="169"/>
        <v>1</v>
      </c>
      <c r="AV903" s="26">
        <f>COUNTIF($AU$2:AU903,0)</f>
        <v>538</v>
      </c>
    </row>
    <row r="904" spans="19:48" ht="18" customHeight="1" x14ac:dyDescent="0.7">
      <c r="S904" s="17">
        <f t="shared" si="171"/>
        <v>44351</v>
      </c>
      <c r="T904" s="25">
        <f t="shared" si="165"/>
        <v>44351</v>
      </c>
      <c r="U904" s="24" t="str">
        <f t="shared" si="166"/>
        <v>16</v>
      </c>
      <c r="V904" s="23">
        <f>IF(S904="","",IF(COUNTIF(祝日計算!$D$6:$H$12,祝日計算!U904)&gt;0,1,0))</f>
        <v>0</v>
      </c>
      <c r="AI904" s="17" t="str">
        <f t="shared" si="163"/>
        <v/>
      </c>
      <c r="AJ904" s="18"/>
      <c r="AL904" s="17" t="str">
        <f>IF(COUNTIF($AL$2:AL903,AI904)&gt;0,"",IF(AI904="","",AI904))</f>
        <v/>
      </c>
      <c r="AM904" s="16"/>
      <c r="AR904" s="27">
        <f t="shared" si="170"/>
        <v>44368</v>
      </c>
      <c r="AS904" s="27" t="str">
        <f t="shared" si="167"/>
        <v>月</v>
      </c>
      <c r="AT904" s="26" t="str">
        <f t="shared" si="168"/>
        <v/>
      </c>
      <c r="AU904" s="26">
        <f t="shared" si="169"/>
        <v>0</v>
      </c>
      <c r="AV904" s="26">
        <f>COUNTIF($AU$2:AU904,0)</f>
        <v>539</v>
      </c>
    </row>
    <row r="905" spans="19:48" ht="18" customHeight="1" x14ac:dyDescent="0.7">
      <c r="S905" s="17">
        <f t="shared" si="171"/>
        <v>44352</v>
      </c>
      <c r="T905" s="25">
        <f t="shared" si="165"/>
        <v>44352</v>
      </c>
      <c r="U905" s="24" t="str">
        <f t="shared" si="166"/>
        <v>17</v>
      </c>
      <c r="V905" s="23">
        <f>IF(S905="","",IF(COUNTIF(祝日計算!$D$6:$H$12,祝日計算!U905)&gt;0,1,0))</f>
        <v>1</v>
      </c>
      <c r="AI905" s="17" t="str">
        <f t="shared" si="163"/>
        <v/>
      </c>
      <c r="AJ905" s="18"/>
      <c r="AL905" s="17" t="str">
        <f>IF(COUNTIF($AL$2:AL904,AI905)&gt;0,"",IF(AI905="","",AI905))</f>
        <v/>
      </c>
      <c r="AM905" s="16"/>
      <c r="AR905" s="27">
        <f t="shared" si="170"/>
        <v>44369</v>
      </c>
      <c r="AS905" s="27" t="str">
        <f t="shared" si="167"/>
        <v>火</v>
      </c>
      <c r="AT905" s="26" t="str">
        <f t="shared" si="168"/>
        <v/>
      </c>
      <c r="AU905" s="26">
        <f t="shared" si="169"/>
        <v>1</v>
      </c>
      <c r="AV905" s="26">
        <f>COUNTIF($AU$2:AU905,0)</f>
        <v>539</v>
      </c>
    </row>
    <row r="906" spans="19:48" ht="18" customHeight="1" x14ac:dyDescent="0.7">
      <c r="S906" s="17">
        <f t="shared" si="171"/>
        <v>44353</v>
      </c>
      <c r="T906" s="25">
        <f t="shared" si="165"/>
        <v>44353</v>
      </c>
      <c r="U906" s="24" t="str">
        <f t="shared" si="166"/>
        <v>11</v>
      </c>
      <c r="V906" s="23">
        <f>IF(S906="","",IF(COUNTIF(祝日計算!$D$6:$H$12,祝日計算!U906)&gt;0,1,0))</f>
        <v>1</v>
      </c>
      <c r="AI906" s="17" t="str">
        <f t="shared" si="163"/>
        <v/>
      </c>
      <c r="AJ906" s="18"/>
      <c r="AL906" s="17" t="str">
        <f>IF(COUNTIF($AL$2:AL905,AI906)&gt;0,"",IF(AI906="","",AI906))</f>
        <v/>
      </c>
      <c r="AM906" s="16"/>
      <c r="AR906" s="27">
        <f t="shared" si="170"/>
        <v>44370</v>
      </c>
      <c r="AS906" s="27" t="str">
        <f t="shared" si="167"/>
        <v>水</v>
      </c>
      <c r="AT906" s="26" t="str">
        <f t="shared" si="168"/>
        <v/>
      </c>
      <c r="AU906" s="26">
        <f t="shared" si="169"/>
        <v>0</v>
      </c>
      <c r="AV906" s="26">
        <f>COUNTIF($AU$2:AU906,0)</f>
        <v>540</v>
      </c>
    </row>
    <row r="907" spans="19:48" ht="18" customHeight="1" x14ac:dyDescent="0.7">
      <c r="S907" s="17">
        <f t="shared" si="171"/>
        <v>44354</v>
      </c>
      <c r="T907" s="25">
        <f t="shared" si="165"/>
        <v>44354</v>
      </c>
      <c r="U907" s="24" t="str">
        <f t="shared" si="166"/>
        <v>12</v>
      </c>
      <c r="V907" s="23">
        <f>IF(S907="","",IF(COUNTIF(祝日計算!$D$6:$H$12,祝日計算!U907)&gt;0,1,0))</f>
        <v>0</v>
      </c>
      <c r="AI907" s="17">
        <f t="shared" si="163"/>
        <v>44079</v>
      </c>
      <c r="AJ907" s="18"/>
      <c r="AL907" s="17">
        <f>IF(COUNTIF($AL$2:AL906,AI907)&gt;0,"",IF(AI907="","",AI907))</f>
        <v>44079</v>
      </c>
      <c r="AM907" s="16"/>
      <c r="AR907" s="27">
        <f t="shared" si="170"/>
        <v>44371</v>
      </c>
      <c r="AS907" s="27" t="str">
        <f t="shared" si="167"/>
        <v>木</v>
      </c>
      <c r="AT907" s="26" t="str">
        <f t="shared" si="168"/>
        <v/>
      </c>
      <c r="AU907" s="26">
        <f t="shared" si="169"/>
        <v>0</v>
      </c>
      <c r="AV907" s="26">
        <f>COUNTIF($AU$2:AU907,0)</f>
        <v>541</v>
      </c>
    </row>
    <row r="908" spans="19:48" ht="18" customHeight="1" x14ac:dyDescent="0.7">
      <c r="S908" s="17">
        <f t="shared" si="171"/>
        <v>44355</v>
      </c>
      <c r="T908" s="25">
        <f t="shared" si="165"/>
        <v>44355</v>
      </c>
      <c r="U908" s="24" t="str">
        <f t="shared" si="166"/>
        <v>23</v>
      </c>
      <c r="V908" s="23">
        <f>IF(S908="","",IF(COUNTIF(祝日計算!$D$6:$H$12,祝日計算!U908)&gt;0,1,0))</f>
        <v>1</v>
      </c>
      <c r="AI908" s="17">
        <f t="shared" si="163"/>
        <v>44080</v>
      </c>
      <c r="AJ908" s="18"/>
      <c r="AL908" s="17">
        <f>IF(COUNTIF($AL$2:AL907,AI908)&gt;0,"",IF(AI908="","",AI908))</f>
        <v>44080</v>
      </c>
      <c r="AM908" s="16"/>
      <c r="AR908" s="27">
        <f t="shared" si="170"/>
        <v>44372</v>
      </c>
      <c r="AS908" s="27" t="str">
        <f t="shared" si="167"/>
        <v>金</v>
      </c>
      <c r="AT908" s="26" t="str">
        <f t="shared" si="168"/>
        <v/>
      </c>
      <c r="AU908" s="26">
        <f t="shared" si="169"/>
        <v>0</v>
      </c>
      <c r="AV908" s="26">
        <f>COUNTIF($AU$2:AU908,0)</f>
        <v>542</v>
      </c>
    </row>
    <row r="909" spans="19:48" ht="18" customHeight="1" x14ac:dyDescent="0.7">
      <c r="S909" s="17">
        <f t="shared" si="171"/>
        <v>44356</v>
      </c>
      <c r="T909" s="25">
        <f t="shared" si="165"/>
        <v>44356</v>
      </c>
      <c r="U909" s="24" t="str">
        <f t="shared" si="166"/>
        <v>24</v>
      </c>
      <c r="V909" s="23">
        <f>IF(S909="","",IF(COUNTIF(祝日計算!$D$6:$H$12,祝日計算!U909)&gt;0,1,0))</f>
        <v>0</v>
      </c>
      <c r="AI909" s="17" t="str">
        <f t="shared" si="163"/>
        <v/>
      </c>
      <c r="AJ909" s="18"/>
      <c r="AL909" s="17" t="str">
        <f>IF(COUNTIF($AL$2:AL908,AI909)&gt;0,"",IF(AI909="","",AI909))</f>
        <v/>
      </c>
      <c r="AM909" s="16"/>
      <c r="AR909" s="27">
        <f t="shared" si="170"/>
        <v>44373</v>
      </c>
      <c r="AS909" s="27" t="str">
        <f t="shared" si="167"/>
        <v>土</v>
      </c>
      <c r="AT909" s="26" t="str">
        <f t="shared" si="168"/>
        <v/>
      </c>
      <c r="AU909" s="26">
        <f t="shared" si="169"/>
        <v>1</v>
      </c>
      <c r="AV909" s="26">
        <f>COUNTIF($AU$2:AU909,0)</f>
        <v>542</v>
      </c>
    </row>
    <row r="910" spans="19:48" ht="18" customHeight="1" x14ac:dyDescent="0.7">
      <c r="S910" s="17">
        <f t="shared" si="171"/>
        <v>44357</v>
      </c>
      <c r="T910" s="25">
        <f t="shared" si="165"/>
        <v>44357</v>
      </c>
      <c r="U910" s="24" t="str">
        <f t="shared" si="166"/>
        <v>25</v>
      </c>
      <c r="V910" s="23">
        <f>IF(S910="","",IF(COUNTIF(祝日計算!$D$6:$H$12,祝日計算!U910)&gt;0,1,0))</f>
        <v>0</v>
      </c>
      <c r="AI910" s="17">
        <f t="shared" si="163"/>
        <v>44082</v>
      </c>
      <c r="AJ910" s="18"/>
      <c r="AL910" s="17">
        <f>IF(COUNTIF($AL$2:AL909,AI910)&gt;0,"",IF(AI910="","",AI910))</f>
        <v>44082</v>
      </c>
      <c r="AM910" s="16"/>
      <c r="AR910" s="27">
        <f t="shared" si="170"/>
        <v>44374</v>
      </c>
      <c r="AS910" s="27" t="str">
        <f t="shared" si="167"/>
        <v>日</v>
      </c>
      <c r="AT910" s="26" t="str">
        <f t="shared" si="168"/>
        <v/>
      </c>
      <c r="AU910" s="26">
        <f t="shared" si="169"/>
        <v>1</v>
      </c>
      <c r="AV910" s="26">
        <f>COUNTIF($AU$2:AU910,0)</f>
        <v>542</v>
      </c>
    </row>
    <row r="911" spans="19:48" ht="18" customHeight="1" x14ac:dyDescent="0.7">
      <c r="S911" s="17">
        <f t="shared" si="171"/>
        <v>44358</v>
      </c>
      <c r="T911" s="25">
        <f t="shared" si="165"/>
        <v>44358</v>
      </c>
      <c r="U911" s="24" t="str">
        <f t="shared" si="166"/>
        <v>26</v>
      </c>
      <c r="V911" s="23">
        <f>IF(S911="","",IF(COUNTIF(祝日計算!$D$6:$H$12,祝日計算!U911)&gt;0,1,0))</f>
        <v>0</v>
      </c>
      <c r="AI911" s="17" t="str">
        <f t="shared" si="163"/>
        <v/>
      </c>
      <c r="AJ911" s="18"/>
      <c r="AL911" s="17" t="str">
        <f>IF(COUNTIF($AL$2:AL910,AI911)&gt;0,"",IF(AI911="","",AI911))</f>
        <v/>
      </c>
      <c r="AM911" s="16"/>
      <c r="AR911" s="27">
        <f t="shared" si="170"/>
        <v>44375</v>
      </c>
      <c r="AS911" s="27" t="str">
        <f t="shared" si="167"/>
        <v>月</v>
      </c>
      <c r="AT911" s="26" t="str">
        <f t="shared" si="168"/>
        <v/>
      </c>
      <c r="AU911" s="26">
        <f t="shared" si="169"/>
        <v>0</v>
      </c>
      <c r="AV911" s="26">
        <f>COUNTIF($AU$2:AU911,0)</f>
        <v>543</v>
      </c>
    </row>
    <row r="912" spans="19:48" ht="18" customHeight="1" x14ac:dyDescent="0.7">
      <c r="S912" s="17">
        <f t="shared" si="171"/>
        <v>44359</v>
      </c>
      <c r="T912" s="25">
        <f t="shared" si="165"/>
        <v>44359</v>
      </c>
      <c r="U912" s="24" t="str">
        <f t="shared" si="166"/>
        <v>27</v>
      </c>
      <c r="V912" s="23">
        <f>IF(S912="","",IF(COUNTIF(祝日計算!$D$6:$H$12,祝日計算!U912)&gt;0,1,0))</f>
        <v>1</v>
      </c>
      <c r="AI912" s="17" t="str">
        <f t="shared" si="163"/>
        <v/>
      </c>
      <c r="AJ912" s="18"/>
      <c r="AL912" s="17" t="str">
        <f>IF(COUNTIF($AL$2:AL911,AI912)&gt;0,"",IF(AI912="","",AI912))</f>
        <v/>
      </c>
      <c r="AM912" s="16"/>
      <c r="AR912" s="27">
        <f t="shared" si="170"/>
        <v>44376</v>
      </c>
      <c r="AS912" s="27" t="str">
        <f t="shared" si="167"/>
        <v>火</v>
      </c>
      <c r="AT912" s="26" t="str">
        <f t="shared" si="168"/>
        <v/>
      </c>
      <c r="AU912" s="26">
        <f t="shared" si="169"/>
        <v>0</v>
      </c>
      <c r="AV912" s="26">
        <f>COUNTIF($AU$2:AU912,0)</f>
        <v>544</v>
      </c>
    </row>
    <row r="913" spans="19:48" ht="18" customHeight="1" x14ac:dyDescent="0.7">
      <c r="S913" s="17">
        <f t="shared" si="171"/>
        <v>44360</v>
      </c>
      <c r="T913" s="25">
        <f t="shared" si="165"/>
        <v>44360</v>
      </c>
      <c r="U913" s="24" t="str">
        <f t="shared" si="166"/>
        <v>21</v>
      </c>
      <c r="V913" s="23">
        <f>IF(S913="","",IF(COUNTIF(祝日計算!$D$6:$H$12,祝日計算!U913)&gt;0,1,0))</f>
        <v>1</v>
      </c>
      <c r="AI913" s="17" t="str">
        <f t="shared" si="163"/>
        <v/>
      </c>
      <c r="AJ913" s="18"/>
      <c r="AL913" s="17" t="str">
        <f>IF(COUNTIF($AL$2:AL912,AI913)&gt;0,"",IF(AI913="","",AI913))</f>
        <v/>
      </c>
      <c r="AM913" s="16"/>
      <c r="AR913" s="27">
        <f t="shared" si="170"/>
        <v>44377</v>
      </c>
      <c r="AS913" s="27" t="str">
        <f t="shared" si="167"/>
        <v>水</v>
      </c>
      <c r="AT913" s="26" t="str">
        <f t="shared" si="168"/>
        <v/>
      </c>
      <c r="AU913" s="26">
        <f t="shared" si="169"/>
        <v>0</v>
      </c>
      <c r="AV913" s="26">
        <f>COUNTIF($AU$2:AU913,0)</f>
        <v>545</v>
      </c>
    </row>
    <row r="914" spans="19:48" ht="18" customHeight="1" x14ac:dyDescent="0.7">
      <c r="S914" s="17">
        <f t="shared" si="171"/>
        <v>44361</v>
      </c>
      <c r="T914" s="25">
        <f t="shared" si="165"/>
        <v>44361</v>
      </c>
      <c r="U914" s="24" t="str">
        <f t="shared" si="166"/>
        <v>22</v>
      </c>
      <c r="V914" s="23">
        <f>IF(S914="","",IF(COUNTIF(祝日計算!$D$6:$H$12,祝日計算!U914)&gt;0,1,0))</f>
        <v>0</v>
      </c>
      <c r="AI914" s="17">
        <f t="shared" si="163"/>
        <v>44086</v>
      </c>
      <c r="AJ914" s="18"/>
      <c r="AL914" s="17">
        <f>IF(COUNTIF($AL$2:AL913,AI914)&gt;0,"",IF(AI914="","",AI914))</f>
        <v>44086</v>
      </c>
      <c r="AM914" s="16"/>
      <c r="AR914" s="27">
        <f t="shared" si="170"/>
        <v>44378</v>
      </c>
      <c r="AS914" s="27" t="str">
        <f t="shared" si="167"/>
        <v>木</v>
      </c>
      <c r="AT914" s="26" t="str">
        <f t="shared" si="168"/>
        <v/>
      </c>
      <c r="AU914" s="26">
        <f t="shared" si="169"/>
        <v>0</v>
      </c>
      <c r="AV914" s="26">
        <f>COUNTIF($AU$2:AU914,0)</f>
        <v>546</v>
      </c>
    </row>
    <row r="915" spans="19:48" ht="18" customHeight="1" x14ac:dyDescent="0.7">
      <c r="S915" s="17">
        <f t="shared" si="171"/>
        <v>44362</v>
      </c>
      <c r="T915" s="25">
        <f t="shared" si="165"/>
        <v>44362</v>
      </c>
      <c r="U915" s="24" t="str">
        <f t="shared" si="166"/>
        <v>33</v>
      </c>
      <c r="V915" s="23">
        <f>IF(S915="","",IF(COUNTIF(祝日計算!$D$6:$H$12,祝日計算!U915)&gt;0,1,0))</f>
        <v>0</v>
      </c>
      <c r="AI915" s="17">
        <f t="shared" si="163"/>
        <v>44087</v>
      </c>
      <c r="AJ915" s="18"/>
      <c r="AL915" s="17">
        <f>IF(COUNTIF($AL$2:AL914,AI915)&gt;0,"",IF(AI915="","",AI915))</f>
        <v>44087</v>
      </c>
      <c r="AM915" s="16"/>
      <c r="AR915" s="27">
        <f t="shared" si="170"/>
        <v>44379</v>
      </c>
      <c r="AS915" s="27" t="str">
        <f t="shared" si="167"/>
        <v>金</v>
      </c>
      <c r="AT915" s="26" t="str">
        <f t="shared" si="168"/>
        <v/>
      </c>
      <c r="AU915" s="26">
        <f t="shared" si="169"/>
        <v>0</v>
      </c>
      <c r="AV915" s="26">
        <f>COUNTIF($AU$2:AU915,0)</f>
        <v>547</v>
      </c>
    </row>
    <row r="916" spans="19:48" ht="18" customHeight="1" x14ac:dyDescent="0.7">
      <c r="S916" s="17">
        <f t="shared" si="171"/>
        <v>44363</v>
      </c>
      <c r="T916" s="25">
        <f t="shared" si="165"/>
        <v>44363</v>
      </c>
      <c r="U916" s="24" t="str">
        <f t="shared" si="166"/>
        <v>34</v>
      </c>
      <c r="V916" s="23">
        <f>IF(S916="","",IF(COUNTIF(祝日計算!$D$6:$H$12,祝日計算!U916)&gt;0,1,0))</f>
        <v>0</v>
      </c>
      <c r="AI916" s="17" t="str">
        <f t="shared" si="163"/>
        <v/>
      </c>
      <c r="AJ916" s="18"/>
      <c r="AL916" s="17" t="str">
        <f>IF(COUNTIF($AL$2:AL915,AI916)&gt;0,"",IF(AI916="","",AI916))</f>
        <v/>
      </c>
      <c r="AM916" s="16"/>
      <c r="AR916" s="27">
        <f t="shared" si="170"/>
        <v>44380</v>
      </c>
      <c r="AS916" s="27" t="str">
        <f t="shared" si="167"/>
        <v>土</v>
      </c>
      <c r="AT916" s="26" t="str">
        <f t="shared" si="168"/>
        <v/>
      </c>
      <c r="AU916" s="26">
        <f t="shared" si="169"/>
        <v>1</v>
      </c>
      <c r="AV916" s="26">
        <f>COUNTIF($AU$2:AU916,0)</f>
        <v>547</v>
      </c>
    </row>
    <row r="917" spans="19:48" ht="18" customHeight="1" x14ac:dyDescent="0.7">
      <c r="S917" s="17">
        <f t="shared" si="171"/>
        <v>44364</v>
      </c>
      <c r="T917" s="25">
        <f t="shared" si="165"/>
        <v>44364</v>
      </c>
      <c r="U917" s="24" t="str">
        <f t="shared" si="166"/>
        <v>35</v>
      </c>
      <c r="V917" s="23">
        <f>IF(S917="","",IF(COUNTIF(祝日計算!$D$6:$H$12,祝日計算!U917)&gt;0,1,0))</f>
        <v>0</v>
      </c>
      <c r="AI917" s="17" t="str">
        <f t="shared" si="163"/>
        <v/>
      </c>
      <c r="AJ917" s="18"/>
      <c r="AL917" s="17" t="str">
        <f>IF(COUNTIF($AL$2:AL916,AI917)&gt;0,"",IF(AI917="","",AI917))</f>
        <v/>
      </c>
      <c r="AM917" s="16"/>
      <c r="AR917" s="27">
        <f t="shared" si="170"/>
        <v>44381</v>
      </c>
      <c r="AS917" s="27" t="str">
        <f t="shared" si="167"/>
        <v>日</v>
      </c>
      <c r="AT917" s="26" t="str">
        <f t="shared" si="168"/>
        <v/>
      </c>
      <c r="AU917" s="26">
        <f t="shared" si="169"/>
        <v>1</v>
      </c>
      <c r="AV917" s="26">
        <f>COUNTIF($AU$2:AU917,0)</f>
        <v>547</v>
      </c>
    </row>
    <row r="918" spans="19:48" ht="18" customHeight="1" x14ac:dyDescent="0.7">
      <c r="S918" s="17">
        <f t="shared" si="171"/>
        <v>44365</v>
      </c>
      <c r="T918" s="25">
        <f t="shared" si="165"/>
        <v>44365</v>
      </c>
      <c r="U918" s="24" t="str">
        <f t="shared" si="166"/>
        <v>36</v>
      </c>
      <c r="V918" s="23">
        <f>IF(S918="","",IF(COUNTIF(祝日計算!$D$6:$H$12,祝日計算!U918)&gt;0,1,0))</f>
        <v>0</v>
      </c>
      <c r="AI918" s="17" t="str">
        <f t="shared" si="163"/>
        <v/>
      </c>
      <c r="AJ918" s="18"/>
      <c r="AL918" s="17" t="str">
        <f>IF(COUNTIF($AL$2:AL917,AI918)&gt;0,"",IF(AI918="","",AI918))</f>
        <v/>
      </c>
      <c r="AM918" s="16"/>
      <c r="AR918" s="27">
        <f t="shared" si="170"/>
        <v>44382</v>
      </c>
      <c r="AS918" s="27" t="str">
        <f t="shared" si="167"/>
        <v>月</v>
      </c>
      <c r="AT918" s="26" t="str">
        <f t="shared" si="168"/>
        <v/>
      </c>
      <c r="AU918" s="26">
        <f t="shared" si="169"/>
        <v>0</v>
      </c>
      <c r="AV918" s="26">
        <f>COUNTIF($AU$2:AU918,0)</f>
        <v>548</v>
      </c>
    </row>
    <row r="919" spans="19:48" ht="18" customHeight="1" x14ac:dyDescent="0.7">
      <c r="S919" s="17">
        <f t="shared" si="171"/>
        <v>44366</v>
      </c>
      <c r="T919" s="25">
        <f t="shared" si="165"/>
        <v>44366</v>
      </c>
      <c r="U919" s="24" t="str">
        <f t="shared" si="166"/>
        <v>37</v>
      </c>
      <c r="V919" s="23">
        <f>IF(S919="","",IF(COUNTIF(祝日計算!$D$6:$H$12,祝日計算!U919)&gt;0,1,0))</f>
        <v>1</v>
      </c>
      <c r="AI919" s="17" t="str">
        <f t="shared" si="163"/>
        <v/>
      </c>
      <c r="AJ919" s="18"/>
      <c r="AL919" s="17" t="str">
        <f>IF(COUNTIF($AL$2:AL918,AI919)&gt;0,"",IF(AI919="","",AI919))</f>
        <v/>
      </c>
      <c r="AM919" s="16"/>
      <c r="AR919" s="27">
        <f t="shared" si="170"/>
        <v>44383</v>
      </c>
      <c r="AS919" s="27" t="str">
        <f t="shared" si="167"/>
        <v>火</v>
      </c>
      <c r="AT919" s="26" t="str">
        <f t="shared" si="168"/>
        <v/>
      </c>
      <c r="AU919" s="26">
        <f t="shared" si="169"/>
        <v>0</v>
      </c>
      <c r="AV919" s="26">
        <f>COUNTIF($AU$2:AU919,0)</f>
        <v>549</v>
      </c>
    </row>
    <row r="920" spans="19:48" ht="18" customHeight="1" x14ac:dyDescent="0.7">
      <c r="S920" s="17">
        <f t="shared" si="171"/>
        <v>44367</v>
      </c>
      <c r="T920" s="25">
        <f t="shared" si="165"/>
        <v>44367</v>
      </c>
      <c r="U920" s="24" t="str">
        <f t="shared" si="166"/>
        <v>31</v>
      </c>
      <c r="V920" s="23">
        <f>IF(S920="","",IF(COUNTIF(祝日計算!$D$6:$H$12,祝日計算!U920)&gt;0,1,0))</f>
        <v>1</v>
      </c>
      <c r="AI920" s="17" t="str">
        <f t="shared" si="163"/>
        <v/>
      </c>
      <c r="AJ920" s="18"/>
      <c r="AL920" s="17" t="str">
        <f>IF(COUNTIF($AL$2:AL919,AI920)&gt;0,"",IF(AI920="","",AI920))</f>
        <v/>
      </c>
      <c r="AM920" s="16"/>
      <c r="AR920" s="27">
        <f t="shared" si="170"/>
        <v>44384</v>
      </c>
      <c r="AS920" s="27" t="str">
        <f t="shared" si="167"/>
        <v>水</v>
      </c>
      <c r="AT920" s="26" t="str">
        <f t="shared" si="168"/>
        <v/>
      </c>
      <c r="AU920" s="26">
        <f t="shared" si="169"/>
        <v>0</v>
      </c>
      <c r="AV920" s="26">
        <f>COUNTIF($AU$2:AU920,0)</f>
        <v>550</v>
      </c>
    </row>
    <row r="921" spans="19:48" ht="18" customHeight="1" x14ac:dyDescent="0.7">
      <c r="S921" s="17">
        <f t="shared" si="171"/>
        <v>44368</v>
      </c>
      <c r="T921" s="25">
        <f t="shared" si="165"/>
        <v>44368</v>
      </c>
      <c r="U921" s="24" t="str">
        <f t="shared" si="166"/>
        <v>32</v>
      </c>
      <c r="V921" s="23">
        <f>IF(S921="","",IF(COUNTIF(祝日計算!$D$6:$H$12,祝日計算!U921)&gt;0,1,0))</f>
        <v>0</v>
      </c>
      <c r="AI921" s="17">
        <f t="shared" si="163"/>
        <v>44093</v>
      </c>
      <c r="AJ921" s="18"/>
      <c r="AL921" s="17">
        <f>IF(COUNTIF($AL$2:AL920,AI921)&gt;0,"",IF(AI921="","",AI921))</f>
        <v>44093</v>
      </c>
      <c r="AM921" s="16"/>
      <c r="AR921" s="27">
        <f t="shared" si="170"/>
        <v>44385</v>
      </c>
      <c r="AS921" s="27" t="str">
        <f t="shared" si="167"/>
        <v>木</v>
      </c>
      <c r="AT921" s="26" t="str">
        <f t="shared" si="168"/>
        <v/>
      </c>
      <c r="AU921" s="26">
        <f t="shared" si="169"/>
        <v>0</v>
      </c>
      <c r="AV921" s="26">
        <f>COUNTIF($AU$2:AU921,0)</f>
        <v>551</v>
      </c>
    </row>
    <row r="922" spans="19:48" ht="18" customHeight="1" x14ac:dyDescent="0.7">
      <c r="S922" s="17">
        <f t="shared" si="171"/>
        <v>44369</v>
      </c>
      <c r="T922" s="25">
        <f t="shared" si="165"/>
        <v>44369</v>
      </c>
      <c r="U922" s="24" t="str">
        <f t="shared" si="166"/>
        <v>43</v>
      </c>
      <c r="V922" s="23">
        <f>IF(S922="","",IF(COUNTIF(祝日計算!$D$6:$H$12,祝日計算!U922)&gt;0,1,0))</f>
        <v>1</v>
      </c>
      <c r="AI922" s="17">
        <f t="shared" si="163"/>
        <v>44094</v>
      </c>
      <c r="AJ922" s="18"/>
      <c r="AL922" s="17">
        <f>IF(COUNTIF($AL$2:AL921,AI922)&gt;0,"",IF(AI922="","",AI922))</f>
        <v>44094</v>
      </c>
      <c r="AM922" s="16"/>
      <c r="AR922" s="27">
        <f t="shared" si="170"/>
        <v>44386</v>
      </c>
      <c r="AS922" s="27" t="str">
        <f t="shared" si="167"/>
        <v>金</v>
      </c>
      <c r="AT922" s="26" t="str">
        <f t="shared" si="168"/>
        <v/>
      </c>
      <c r="AU922" s="26">
        <f t="shared" si="169"/>
        <v>0</v>
      </c>
      <c r="AV922" s="26">
        <f>COUNTIF($AU$2:AU922,0)</f>
        <v>552</v>
      </c>
    </row>
    <row r="923" spans="19:48" ht="18" customHeight="1" x14ac:dyDescent="0.7">
      <c r="S923" s="17">
        <f t="shared" si="171"/>
        <v>44370</v>
      </c>
      <c r="T923" s="25">
        <f t="shared" si="165"/>
        <v>44370</v>
      </c>
      <c r="U923" s="24" t="str">
        <f t="shared" si="166"/>
        <v>44</v>
      </c>
      <c r="V923" s="23">
        <f>IF(S923="","",IF(COUNTIF(祝日計算!$D$6:$H$12,祝日計算!U923)&gt;0,1,0))</f>
        <v>0</v>
      </c>
      <c r="AI923" s="17" t="str">
        <f t="shared" ref="AI923:AI986" si="172">IF(V642=0,"",S642)</f>
        <v/>
      </c>
      <c r="AJ923" s="18"/>
      <c r="AL923" s="17" t="str">
        <f>IF(COUNTIF($AL$2:AL922,AI923)&gt;0,"",IF(AI923="","",AI923))</f>
        <v/>
      </c>
      <c r="AM923" s="16"/>
      <c r="AR923" s="27">
        <f t="shared" si="170"/>
        <v>44387</v>
      </c>
      <c r="AS923" s="27" t="str">
        <f t="shared" si="167"/>
        <v>土</v>
      </c>
      <c r="AT923" s="26" t="str">
        <f t="shared" si="168"/>
        <v/>
      </c>
      <c r="AU923" s="26">
        <f t="shared" si="169"/>
        <v>1</v>
      </c>
      <c r="AV923" s="26">
        <f>COUNTIF($AU$2:AU923,0)</f>
        <v>552</v>
      </c>
    </row>
    <row r="924" spans="19:48" ht="18" customHeight="1" x14ac:dyDescent="0.7">
      <c r="S924" s="17">
        <f t="shared" si="171"/>
        <v>44371</v>
      </c>
      <c r="T924" s="25">
        <f t="shared" si="165"/>
        <v>44371</v>
      </c>
      <c r="U924" s="24" t="str">
        <f t="shared" si="166"/>
        <v>45</v>
      </c>
      <c r="V924" s="23">
        <f>IF(S924="","",IF(COUNTIF(祝日計算!$D$6:$H$12,祝日計算!U924)&gt;0,1,0))</f>
        <v>0</v>
      </c>
      <c r="AI924" s="17">
        <f t="shared" si="172"/>
        <v>44096</v>
      </c>
      <c r="AJ924" s="18"/>
      <c r="AL924" s="17" t="str">
        <f>IF(COUNTIF($AL$2:AL923,AI924)&gt;0,"",IF(AI924="","",AI924))</f>
        <v/>
      </c>
      <c r="AM924" s="16"/>
      <c r="AR924" s="27">
        <f t="shared" si="170"/>
        <v>44388</v>
      </c>
      <c r="AS924" s="27" t="str">
        <f t="shared" si="167"/>
        <v>日</v>
      </c>
      <c r="AT924" s="26" t="str">
        <f t="shared" si="168"/>
        <v/>
      </c>
      <c r="AU924" s="26">
        <f t="shared" si="169"/>
        <v>1</v>
      </c>
      <c r="AV924" s="26">
        <f>COUNTIF($AU$2:AU924,0)</f>
        <v>552</v>
      </c>
    </row>
    <row r="925" spans="19:48" ht="18" customHeight="1" x14ac:dyDescent="0.7">
      <c r="S925" s="17">
        <f t="shared" si="171"/>
        <v>44372</v>
      </c>
      <c r="T925" s="25">
        <f t="shared" si="165"/>
        <v>44372</v>
      </c>
      <c r="U925" s="24" t="str">
        <f t="shared" si="166"/>
        <v>46</v>
      </c>
      <c r="V925" s="23">
        <f>IF(S925="","",IF(COUNTIF(祝日計算!$D$6:$H$12,祝日計算!U925)&gt;0,1,0))</f>
        <v>0</v>
      </c>
      <c r="AI925" s="17" t="str">
        <f t="shared" si="172"/>
        <v/>
      </c>
      <c r="AJ925" s="18"/>
      <c r="AL925" s="17" t="str">
        <f>IF(COUNTIF($AL$2:AL924,AI925)&gt;0,"",IF(AI925="","",AI925))</f>
        <v/>
      </c>
      <c r="AM925" s="16"/>
      <c r="AR925" s="27">
        <f t="shared" si="170"/>
        <v>44389</v>
      </c>
      <c r="AS925" s="27" t="str">
        <f t="shared" si="167"/>
        <v>月</v>
      </c>
      <c r="AT925" s="26" t="str">
        <f t="shared" si="168"/>
        <v/>
      </c>
      <c r="AU925" s="26">
        <f t="shared" si="169"/>
        <v>0</v>
      </c>
      <c r="AV925" s="26">
        <f>COUNTIF($AU$2:AU925,0)</f>
        <v>553</v>
      </c>
    </row>
    <row r="926" spans="19:48" ht="18" customHeight="1" x14ac:dyDescent="0.7">
      <c r="S926" s="17">
        <f t="shared" si="171"/>
        <v>44373</v>
      </c>
      <c r="T926" s="25">
        <f t="shared" si="165"/>
        <v>44373</v>
      </c>
      <c r="U926" s="24" t="str">
        <f t="shared" si="166"/>
        <v>47</v>
      </c>
      <c r="V926" s="23">
        <f>IF(S926="","",IF(COUNTIF(祝日計算!$D$6:$H$12,祝日計算!U926)&gt;0,1,0))</f>
        <v>1</v>
      </c>
      <c r="AI926" s="17" t="str">
        <f t="shared" si="172"/>
        <v/>
      </c>
      <c r="AJ926" s="18"/>
      <c r="AL926" s="17" t="str">
        <f>IF(COUNTIF($AL$2:AL925,AI926)&gt;0,"",IF(AI926="","",AI926))</f>
        <v/>
      </c>
      <c r="AM926" s="16"/>
      <c r="AR926" s="27">
        <f t="shared" si="170"/>
        <v>44390</v>
      </c>
      <c r="AS926" s="27" t="str">
        <f t="shared" si="167"/>
        <v>火</v>
      </c>
      <c r="AT926" s="26" t="str">
        <f t="shared" si="168"/>
        <v/>
      </c>
      <c r="AU926" s="26">
        <f t="shared" si="169"/>
        <v>1</v>
      </c>
      <c r="AV926" s="26">
        <f>COUNTIF($AU$2:AU926,0)</f>
        <v>553</v>
      </c>
    </row>
    <row r="927" spans="19:48" ht="18" customHeight="1" x14ac:dyDescent="0.7">
      <c r="S927" s="17">
        <f t="shared" si="171"/>
        <v>44374</v>
      </c>
      <c r="T927" s="25">
        <f t="shared" si="165"/>
        <v>44374</v>
      </c>
      <c r="U927" s="24" t="str">
        <f t="shared" si="166"/>
        <v>41</v>
      </c>
      <c r="V927" s="23">
        <f>IF(S927="","",IF(COUNTIF(祝日計算!$D$6:$H$12,祝日計算!U927)&gt;0,1,0))</f>
        <v>1</v>
      </c>
      <c r="AI927" s="17" t="str">
        <f t="shared" si="172"/>
        <v/>
      </c>
      <c r="AJ927" s="18"/>
      <c r="AL927" s="17" t="str">
        <f>IF(COUNTIF($AL$2:AL926,AI927)&gt;0,"",IF(AI927="","",AI927))</f>
        <v/>
      </c>
      <c r="AM927" s="16"/>
      <c r="AR927" s="27">
        <f t="shared" si="170"/>
        <v>44391</v>
      </c>
      <c r="AS927" s="27" t="str">
        <f t="shared" si="167"/>
        <v>水</v>
      </c>
      <c r="AT927" s="26" t="str">
        <f t="shared" si="168"/>
        <v/>
      </c>
      <c r="AU927" s="26">
        <f t="shared" si="169"/>
        <v>0</v>
      </c>
      <c r="AV927" s="26">
        <f>COUNTIF($AU$2:AU927,0)</f>
        <v>554</v>
      </c>
    </row>
    <row r="928" spans="19:48" ht="18" customHeight="1" x14ac:dyDescent="0.7">
      <c r="S928" s="17">
        <f t="shared" si="171"/>
        <v>44375</v>
      </c>
      <c r="T928" s="25">
        <f t="shared" si="165"/>
        <v>44375</v>
      </c>
      <c r="U928" s="24" t="str">
        <f t="shared" si="166"/>
        <v>42</v>
      </c>
      <c r="V928" s="23">
        <f>IF(S928="","",IF(COUNTIF(祝日計算!$D$6:$H$12,祝日計算!U928)&gt;0,1,0))</f>
        <v>0</v>
      </c>
      <c r="AI928" s="17">
        <f t="shared" si="172"/>
        <v>44100</v>
      </c>
      <c r="AJ928" s="18"/>
      <c r="AL928" s="17">
        <f>IF(COUNTIF($AL$2:AL927,AI928)&gt;0,"",IF(AI928="","",AI928))</f>
        <v>44100</v>
      </c>
      <c r="AM928" s="16"/>
      <c r="AR928" s="27">
        <f t="shared" si="170"/>
        <v>44392</v>
      </c>
      <c r="AS928" s="27" t="str">
        <f t="shared" si="167"/>
        <v>木</v>
      </c>
      <c r="AT928" s="26" t="str">
        <f t="shared" si="168"/>
        <v/>
      </c>
      <c r="AU928" s="26">
        <f t="shared" si="169"/>
        <v>0</v>
      </c>
      <c r="AV928" s="26">
        <f>COUNTIF($AU$2:AU928,0)</f>
        <v>555</v>
      </c>
    </row>
    <row r="929" spans="19:48" ht="18" customHeight="1" x14ac:dyDescent="0.7">
      <c r="S929" s="17">
        <f t="shared" si="171"/>
        <v>44376</v>
      </c>
      <c r="T929" s="25">
        <f t="shared" si="165"/>
        <v>44376</v>
      </c>
      <c r="U929" s="24" t="str">
        <f t="shared" si="166"/>
        <v>53</v>
      </c>
      <c r="V929" s="23">
        <f>IF(S929="","",IF(COUNTIF(祝日計算!$D$6:$H$12,祝日計算!U929)&gt;0,1,0))</f>
        <v>0</v>
      </c>
      <c r="AI929" s="17">
        <f t="shared" si="172"/>
        <v>44101</v>
      </c>
      <c r="AJ929" s="18"/>
      <c r="AL929" s="17">
        <f>IF(COUNTIF($AL$2:AL928,AI929)&gt;0,"",IF(AI929="","",AI929))</f>
        <v>44101</v>
      </c>
      <c r="AM929" s="16"/>
      <c r="AR929" s="27">
        <f t="shared" si="170"/>
        <v>44393</v>
      </c>
      <c r="AS929" s="27" t="str">
        <f t="shared" si="167"/>
        <v>金</v>
      </c>
      <c r="AT929" s="26" t="str">
        <f t="shared" si="168"/>
        <v/>
      </c>
      <c r="AU929" s="26">
        <f t="shared" si="169"/>
        <v>0</v>
      </c>
      <c r="AV929" s="26">
        <f>COUNTIF($AU$2:AU929,0)</f>
        <v>556</v>
      </c>
    </row>
    <row r="930" spans="19:48" ht="18" customHeight="1" x14ac:dyDescent="0.7">
      <c r="S930" s="17">
        <f t="shared" si="171"/>
        <v>44377</v>
      </c>
      <c r="T930" s="25">
        <f t="shared" si="165"/>
        <v>44377</v>
      </c>
      <c r="U930" s="24" t="str">
        <f t="shared" si="166"/>
        <v>54</v>
      </c>
      <c r="V930" s="23">
        <f>IF(S930="","",IF(COUNTIF(祝日計算!$D$6:$H$12,祝日計算!U930)&gt;0,1,0))</f>
        <v>0</v>
      </c>
      <c r="AI930" s="17" t="str">
        <f t="shared" si="172"/>
        <v/>
      </c>
      <c r="AJ930" s="18"/>
      <c r="AL930" s="17" t="str">
        <f>IF(COUNTIF($AL$2:AL929,AI930)&gt;0,"",IF(AI930="","",AI930))</f>
        <v/>
      </c>
      <c r="AM930" s="16"/>
      <c r="AR930" s="27">
        <f t="shared" si="170"/>
        <v>44394</v>
      </c>
      <c r="AS930" s="27" t="str">
        <f t="shared" si="167"/>
        <v>土</v>
      </c>
      <c r="AT930" s="26" t="str">
        <f t="shared" si="168"/>
        <v/>
      </c>
      <c r="AU930" s="26">
        <f t="shared" si="169"/>
        <v>1</v>
      </c>
      <c r="AV930" s="26">
        <f>COUNTIF($AU$2:AU930,0)</f>
        <v>556</v>
      </c>
    </row>
    <row r="931" spans="19:48" ht="18" customHeight="1" x14ac:dyDescent="0.7">
      <c r="S931" s="17" t="str">
        <f t="shared" si="171"/>
        <v/>
      </c>
      <c r="T931" s="25" t="str">
        <f t="shared" si="165"/>
        <v/>
      </c>
      <c r="U931" s="24" t="str">
        <f t="shared" si="166"/>
        <v/>
      </c>
      <c r="V931" s="23" t="str">
        <f>IF(S931="","",IF(COUNTIF(祝日計算!$D$6:$H$12,祝日計算!U931)&gt;0,1,0))</f>
        <v/>
      </c>
      <c r="AI931" s="17" t="str">
        <f t="shared" si="172"/>
        <v/>
      </c>
      <c r="AJ931" s="18"/>
      <c r="AL931" s="17" t="str">
        <f>IF(COUNTIF($AL$2:AL930,AI931)&gt;0,"",IF(AI931="","",AI931))</f>
        <v/>
      </c>
      <c r="AM931" s="16"/>
      <c r="AR931" s="27">
        <f t="shared" si="170"/>
        <v>44395</v>
      </c>
      <c r="AS931" s="27" t="str">
        <f t="shared" si="167"/>
        <v>日</v>
      </c>
      <c r="AT931" s="26" t="str">
        <f t="shared" si="168"/>
        <v/>
      </c>
      <c r="AU931" s="26">
        <f t="shared" si="169"/>
        <v>1</v>
      </c>
      <c r="AV931" s="26">
        <f>COUNTIF($AU$2:AU931,0)</f>
        <v>556</v>
      </c>
    </row>
    <row r="932" spans="19:48" ht="18" customHeight="1" x14ac:dyDescent="0.7">
      <c r="S932" s="17">
        <f>DATE(設定!$G$2+1,7,1)</f>
        <v>44378</v>
      </c>
      <c r="T932" s="25">
        <f t="shared" si="165"/>
        <v>44378</v>
      </c>
      <c r="U932" s="24" t="str">
        <f t="shared" si="166"/>
        <v>15</v>
      </c>
      <c r="V932" s="23">
        <f>IF(S932="","",IF(COUNTIF(祝日計算!$D$6:$H$12,祝日計算!U932)&gt;0,1,0))</f>
        <v>0</v>
      </c>
      <c r="AI932" s="17" t="str">
        <f t="shared" si="172"/>
        <v/>
      </c>
      <c r="AJ932" s="18"/>
      <c r="AL932" s="17" t="str">
        <f>IF(COUNTIF($AL$2:AL931,AI932)&gt;0,"",IF(AI932="","",AI932))</f>
        <v/>
      </c>
      <c r="AM932" s="16"/>
      <c r="AR932" s="27">
        <f t="shared" si="170"/>
        <v>44396</v>
      </c>
      <c r="AS932" s="27" t="str">
        <f t="shared" si="167"/>
        <v>祝</v>
      </c>
      <c r="AT932" s="26" t="str">
        <f t="shared" si="168"/>
        <v>海の日</v>
      </c>
      <c r="AU932" s="26">
        <f t="shared" si="169"/>
        <v>1</v>
      </c>
      <c r="AV932" s="26">
        <f>COUNTIF($AU$2:AU932,0)</f>
        <v>556</v>
      </c>
    </row>
    <row r="933" spans="19:48" ht="18" customHeight="1" x14ac:dyDescent="0.7">
      <c r="S933" s="17">
        <f t="shared" ref="S933:S962" si="173">IF(S932="","",IF(MONTH(S932)&lt;&gt;MONTH(S932+1),"",S932+1))</f>
        <v>44379</v>
      </c>
      <c r="T933" s="25">
        <f t="shared" si="165"/>
        <v>44379</v>
      </c>
      <c r="U933" s="24" t="str">
        <f t="shared" si="166"/>
        <v>16</v>
      </c>
      <c r="V933" s="23">
        <f>IF(S933="","",IF(COUNTIF(祝日計算!$D$6:$H$12,祝日計算!U933)&gt;0,1,0))</f>
        <v>0</v>
      </c>
      <c r="AI933" s="17" t="str">
        <f t="shared" si="172"/>
        <v/>
      </c>
      <c r="AJ933" s="18"/>
      <c r="AL933" s="17" t="str">
        <f>IF(COUNTIF($AL$2:AL932,AI933)&gt;0,"",IF(AI933="","",AI933))</f>
        <v/>
      </c>
      <c r="AM933" s="16"/>
      <c r="AR933" s="27">
        <f t="shared" si="170"/>
        <v>44397</v>
      </c>
      <c r="AS933" s="27" t="str">
        <f t="shared" si="167"/>
        <v>火</v>
      </c>
      <c r="AT933" s="26" t="str">
        <f t="shared" si="168"/>
        <v/>
      </c>
      <c r="AU933" s="26">
        <f t="shared" si="169"/>
        <v>0</v>
      </c>
      <c r="AV933" s="26">
        <f>COUNTIF($AU$2:AU933,0)</f>
        <v>557</v>
      </c>
    </row>
    <row r="934" spans="19:48" ht="18" customHeight="1" x14ac:dyDescent="0.7">
      <c r="S934" s="17">
        <f t="shared" si="173"/>
        <v>44380</v>
      </c>
      <c r="T934" s="25">
        <f t="shared" si="165"/>
        <v>44380</v>
      </c>
      <c r="U934" s="24" t="str">
        <f t="shared" si="166"/>
        <v>17</v>
      </c>
      <c r="V934" s="23">
        <f>IF(S934="","",IF(COUNTIF(祝日計算!$D$6:$H$12,祝日計算!U934)&gt;0,1,0))</f>
        <v>1</v>
      </c>
      <c r="AI934" s="17" t="str">
        <f t="shared" si="172"/>
        <v/>
      </c>
      <c r="AJ934" s="18"/>
      <c r="AL934" s="17" t="str">
        <f>IF(COUNTIF($AL$2:AL933,AI934)&gt;0,"",IF(AI934="","",AI934))</f>
        <v/>
      </c>
      <c r="AM934" s="16"/>
      <c r="AR934" s="27">
        <f t="shared" si="170"/>
        <v>44398</v>
      </c>
      <c r="AS934" s="27" t="str">
        <f t="shared" si="167"/>
        <v>水</v>
      </c>
      <c r="AT934" s="26" t="str">
        <f t="shared" si="168"/>
        <v/>
      </c>
      <c r="AU934" s="26">
        <f t="shared" si="169"/>
        <v>0</v>
      </c>
      <c r="AV934" s="26">
        <f>COUNTIF($AU$2:AU934,0)</f>
        <v>558</v>
      </c>
    </row>
    <row r="935" spans="19:48" ht="18" customHeight="1" x14ac:dyDescent="0.7">
      <c r="S935" s="17">
        <f t="shared" si="173"/>
        <v>44381</v>
      </c>
      <c r="T935" s="25">
        <f t="shared" si="165"/>
        <v>44381</v>
      </c>
      <c r="U935" s="24" t="str">
        <f t="shared" si="166"/>
        <v>11</v>
      </c>
      <c r="V935" s="23">
        <f>IF(S935="","",IF(COUNTIF(祝日計算!$D$6:$H$12,祝日計算!U935)&gt;0,1,0))</f>
        <v>1</v>
      </c>
      <c r="AI935" s="17" t="str">
        <f t="shared" si="172"/>
        <v/>
      </c>
      <c r="AJ935" s="18"/>
      <c r="AL935" s="17" t="str">
        <f>IF(COUNTIF($AL$2:AL934,AI935)&gt;0,"",IF(AI935="","",AI935))</f>
        <v/>
      </c>
      <c r="AM935" s="16"/>
      <c r="AR935" s="27">
        <f t="shared" si="170"/>
        <v>44399</v>
      </c>
      <c r="AS935" s="27" t="str">
        <f t="shared" si="167"/>
        <v>木</v>
      </c>
      <c r="AT935" s="26" t="str">
        <f t="shared" si="168"/>
        <v/>
      </c>
      <c r="AU935" s="26">
        <f t="shared" si="169"/>
        <v>0</v>
      </c>
      <c r="AV935" s="26">
        <f>COUNTIF($AU$2:AU935,0)</f>
        <v>559</v>
      </c>
    </row>
    <row r="936" spans="19:48" ht="18" customHeight="1" x14ac:dyDescent="0.7">
      <c r="S936" s="17">
        <f t="shared" si="173"/>
        <v>44382</v>
      </c>
      <c r="T936" s="25">
        <f t="shared" si="165"/>
        <v>44382</v>
      </c>
      <c r="U936" s="24" t="str">
        <f t="shared" si="166"/>
        <v>12</v>
      </c>
      <c r="V936" s="23">
        <f>IF(S936="","",IF(COUNTIF(祝日計算!$D$6:$H$12,祝日計算!U936)&gt;0,1,0))</f>
        <v>0</v>
      </c>
      <c r="AI936" s="17">
        <f t="shared" si="172"/>
        <v>44107</v>
      </c>
      <c r="AJ936" s="18"/>
      <c r="AL936" s="17">
        <f>IF(COUNTIF($AL$2:AL935,AI936)&gt;0,"",IF(AI936="","",AI936))</f>
        <v>44107</v>
      </c>
      <c r="AM936" s="16"/>
      <c r="AR936" s="27">
        <f t="shared" si="170"/>
        <v>44400</v>
      </c>
      <c r="AS936" s="27" t="str">
        <f t="shared" si="167"/>
        <v>金</v>
      </c>
      <c r="AT936" s="26" t="str">
        <f t="shared" si="168"/>
        <v/>
      </c>
      <c r="AU936" s="26">
        <f t="shared" si="169"/>
        <v>0</v>
      </c>
      <c r="AV936" s="26">
        <f>COUNTIF($AU$2:AU936,0)</f>
        <v>560</v>
      </c>
    </row>
    <row r="937" spans="19:48" ht="18" customHeight="1" x14ac:dyDescent="0.7">
      <c r="S937" s="17">
        <f t="shared" si="173"/>
        <v>44383</v>
      </c>
      <c r="T937" s="25">
        <f t="shared" si="165"/>
        <v>44383</v>
      </c>
      <c r="U937" s="24" t="str">
        <f t="shared" si="166"/>
        <v>13</v>
      </c>
      <c r="V937" s="23">
        <f>IF(S937="","",IF(COUNTIF(祝日計算!$D$6:$H$12,祝日計算!U937)&gt;0,1,0))</f>
        <v>0</v>
      </c>
      <c r="AI937" s="17">
        <f t="shared" si="172"/>
        <v>44108</v>
      </c>
      <c r="AJ937" s="18"/>
      <c r="AL937" s="17">
        <f>IF(COUNTIF($AL$2:AL936,AI937)&gt;0,"",IF(AI937="","",AI937))</f>
        <v>44108</v>
      </c>
      <c r="AM937" s="16"/>
      <c r="AR937" s="27">
        <f t="shared" si="170"/>
        <v>44401</v>
      </c>
      <c r="AS937" s="27" t="str">
        <f t="shared" si="167"/>
        <v>土</v>
      </c>
      <c r="AT937" s="26" t="str">
        <f t="shared" si="168"/>
        <v/>
      </c>
      <c r="AU937" s="26">
        <f t="shared" si="169"/>
        <v>1</v>
      </c>
      <c r="AV937" s="26">
        <f>COUNTIF($AU$2:AU937,0)</f>
        <v>560</v>
      </c>
    </row>
    <row r="938" spans="19:48" ht="18" customHeight="1" x14ac:dyDescent="0.7">
      <c r="S938" s="17">
        <f t="shared" si="173"/>
        <v>44384</v>
      </c>
      <c r="T938" s="25">
        <f t="shared" si="165"/>
        <v>44384</v>
      </c>
      <c r="U938" s="24" t="str">
        <f t="shared" si="166"/>
        <v>14</v>
      </c>
      <c r="V938" s="23">
        <f>IF(S938="","",IF(COUNTIF(祝日計算!$D$6:$H$12,祝日計算!U938)&gt;0,1,0))</f>
        <v>0</v>
      </c>
      <c r="AI938" s="17" t="str">
        <f t="shared" si="172"/>
        <v/>
      </c>
      <c r="AJ938" s="18"/>
      <c r="AL938" s="17" t="str">
        <f>IF(COUNTIF($AL$2:AL937,AI938)&gt;0,"",IF(AI938="","",AI938))</f>
        <v/>
      </c>
      <c r="AM938" s="16"/>
      <c r="AR938" s="27">
        <f t="shared" si="170"/>
        <v>44402</v>
      </c>
      <c r="AS938" s="27" t="str">
        <f t="shared" si="167"/>
        <v>日</v>
      </c>
      <c r="AT938" s="26" t="str">
        <f t="shared" si="168"/>
        <v/>
      </c>
      <c r="AU938" s="26">
        <f t="shared" si="169"/>
        <v>1</v>
      </c>
      <c r="AV938" s="26">
        <f>COUNTIF($AU$2:AU938,0)</f>
        <v>560</v>
      </c>
    </row>
    <row r="939" spans="19:48" ht="18" customHeight="1" x14ac:dyDescent="0.7">
      <c r="S939" s="17">
        <f t="shared" si="173"/>
        <v>44385</v>
      </c>
      <c r="T939" s="25">
        <f t="shared" si="165"/>
        <v>44385</v>
      </c>
      <c r="U939" s="24" t="str">
        <f t="shared" si="166"/>
        <v>25</v>
      </c>
      <c r="V939" s="23">
        <f>IF(S939="","",IF(COUNTIF(祝日計算!$D$6:$H$12,祝日計算!U939)&gt;0,1,0))</f>
        <v>0</v>
      </c>
      <c r="AI939" s="17" t="str">
        <f t="shared" si="172"/>
        <v/>
      </c>
      <c r="AJ939" s="18"/>
      <c r="AL939" s="17" t="str">
        <f>IF(COUNTIF($AL$2:AL938,AI939)&gt;0,"",IF(AI939="","",AI939))</f>
        <v/>
      </c>
      <c r="AM939" s="16"/>
      <c r="AR939" s="27">
        <f t="shared" si="170"/>
        <v>44403</v>
      </c>
      <c r="AS939" s="27" t="str">
        <f t="shared" si="167"/>
        <v>月</v>
      </c>
      <c r="AT939" s="26" t="str">
        <f t="shared" si="168"/>
        <v/>
      </c>
      <c r="AU939" s="26">
        <f t="shared" si="169"/>
        <v>0</v>
      </c>
      <c r="AV939" s="26">
        <f>COUNTIF($AU$2:AU939,0)</f>
        <v>561</v>
      </c>
    </row>
    <row r="940" spans="19:48" ht="18" customHeight="1" x14ac:dyDescent="0.7">
      <c r="S940" s="17">
        <f t="shared" si="173"/>
        <v>44386</v>
      </c>
      <c r="T940" s="25">
        <f t="shared" si="165"/>
        <v>44386</v>
      </c>
      <c r="U940" s="24" t="str">
        <f t="shared" si="166"/>
        <v>26</v>
      </c>
      <c r="V940" s="23">
        <f>IF(S940="","",IF(COUNTIF(祝日計算!$D$6:$H$12,祝日計算!U940)&gt;0,1,0))</f>
        <v>0</v>
      </c>
      <c r="AI940" s="17" t="str">
        <f t="shared" si="172"/>
        <v/>
      </c>
      <c r="AJ940" s="18"/>
      <c r="AL940" s="17" t="str">
        <f>IF(COUNTIF($AL$2:AL939,AI940)&gt;0,"",IF(AI940="","",AI940))</f>
        <v/>
      </c>
      <c r="AM940" s="16"/>
      <c r="AR940" s="27">
        <f t="shared" si="170"/>
        <v>44404</v>
      </c>
      <c r="AS940" s="27" t="str">
        <f t="shared" si="167"/>
        <v>火</v>
      </c>
      <c r="AT940" s="26" t="str">
        <f t="shared" si="168"/>
        <v/>
      </c>
      <c r="AU940" s="26">
        <f t="shared" si="169"/>
        <v>1</v>
      </c>
      <c r="AV940" s="26">
        <f>COUNTIF($AU$2:AU940,0)</f>
        <v>561</v>
      </c>
    </row>
    <row r="941" spans="19:48" ht="18" customHeight="1" x14ac:dyDescent="0.7">
      <c r="S941" s="17">
        <f t="shared" si="173"/>
        <v>44387</v>
      </c>
      <c r="T941" s="25">
        <f t="shared" si="165"/>
        <v>44387</v>
      </c>
      <c r="U941" s="24" t="str">
        <f t="shared" si="166"/>
        <v>27</v>
      </c>
      <c r="V941" s="23">
        <f>IF(S941="","",IF(COUNTIF(祝日計算!$D$6:$H$12,祝日計算!U941)&gt;0,1,0))</f>
        <v>1</v>
      </c>
      <c r="AI941" s="17" t="str">
        <f t="shared" si="172"/>
        <v/>
      </c>
      <c r="AJ941" s="18"/>
      <c r="AL941" s="17" t="str">
        <f>IF(COUNTIF($AL$2:AL940,AI941)&gt;0,"",IF(AI941="","",AI941))</f>
        <v/>
      </c>
      <c r="AM941" s="16"/>
      <c r="AR941" s="27">
        <f t="shared" si="170"/>
        <v>44405</v>
      </c>
      <c r="AS941" s="27" t="str">
        <f t="shared" si="167"/>
        <v>水</v>
      </c>
      <c r="AT941" s="26" t="str">
        <f t="shared" si="168"/>
        <v/>
      </c>
      <c r="AU941" s="26">
        <f t="shared" si="169"/>
        <v>0</v>
      </c>
      <c r="AV941" s="26">
        <f>COUNTIF($AU$2:AU941,0)</f>
        <v>562</v>
      </c>
    </row>
    <row r="942" spans="19:48" ht="18" customHeight="1" x14ac:dyDescent="0.7">
      <c r="S942" s="17">
        <f t="shared" si="173"/>
        <v>44388</v>
      </c>
      <c r="T942" s="25">
        <f t="shared" si="165"/>
        <v>44388</v>
      </c>
      <c r="U942" s="24" t="str">
        <f t="shared" si="166"/>
        <v>21</v>
      </c>
      <c r="V942" s="23">
        <f>IF(S942="","",IF(COUNTIF(祝日計算!$D$6:$H$12,祝日計算!U942)&gt;0,1,0))</f>
        <v>1</v>
      </c>
      <c r="AI942" s="17" t="str">
        <f t="shared" si="172"/>
        <v/>
      </c>
      <c r="AJ942" s="18"/>
      <c r="AL942" s="17" t="str">
        <f>IF(COUNTIF($AL$2:AL941,AI942)&gt;0,"",IF(AI942="","",AI942))</f>
        <v/>
      </c>
      <c r="AM942" s="16"/>
      <c r="AR942" s="27">
        <f t="shared" si="170"/>
        <v>44406</v>
      </c>
      <c r="AS942" s="27" t="str">
        <f t="shared" si="167"/>
        <v>木</v>
      </c>
      <c r="AT942" s="26" t="str">
        <f t="shared" si="168"/>
        <v/>
      </c>
      <c r="AU942" s="26">
        <f t="shared" si="169"/>
        <v>0</v>
      </c>
      <c r="AV942" s="26">
        <f>COUNTIF($AU$2:AU942,0)</f>
        <v>563</v>
      </c>
    </row>
    <row r="943" spans="19:48" ht="18" customHeight="1" x14ac:dyDescent="0.7">
      <c r="S943" s="17">
        <f t="shared" si="173"/>
        <v>44389</v>
      </c>
      <c r="T943" s="25">
        <f t="shared" si="165"/>
        <v>44389</v>
      </c>
      <c r="U943" s="24" t="str">
        <f t="shared" si="166"/>
        <v>22</v>
      </c>
      <c r="V943" s="23">
        <f>IF(S943="","",IF(COUNTIF(祝日計算!$D$6:$H$12,祝日計算!U943)&gt;0,1,0))</f>
        <v>0</v>
      </c>
      <c r="AI943" s="17">
        <f t="shared" si="172"/>
        <v>44114</v>
      </c>
      <c r="AJ943" s="18"/>
      <c r="AL943" s="17">
        <f>IF(COUNTIF($AL$2:AL942,AI943)&gt;0,"",IF(AI943="","",AI943))</f>
        <v>44114</v>
      </c>
      <c r="AM943" s="16"/>
      <c r="AR943" s="27">
        <f t="shared" si="170"/>
        <v>44407</v>
      </c>
      <c r="AS943" s="27" t="str">
        <f t="shared" si="167"/>
        <v>金</v>
      </c>
      <c r="AT943" s="26" t="str">
        <f t="shared" si="168"/>
        <v/>
      </c>
      <c r="AU943" s="26">
        <f t="shared" si="169"/>
        <v>0</v>
      </c>
      <c r="AV943" s="26">
        <f>COUNTIF($AU$2:AU943,0)</f>
        <v>564</v>
      </c>
    </row>
    <row r="944" spans="19:48" ht="18" customHeight="1" x14ac:dyDescent="0.7">
      <c r="S944" s="17">
        <f t="shared" si="173"/>
        <v>44390</v>
      </c>
      <c r="T944" s="25">
        <f t="shared" si="165"/>
        <v>44390</v>
      </c>
      <c r="U944" s="24" t="str">
        <f t="shared" si="166"/>
        <v>23</v>
      </c>
      <c r="V944" s="23">
        <f>IF(S944="","",IF(COUNTIF(祝日計算!$D$6:$H$12,祝日計算!U944)&gt;0,1,0))</f>
        <v>1</v>
      </c>
      <c r="AI944" s="17">
        <f t="shared" si="172"/>
        <v>44115</v>
      </c>
      <c r="AJ944" s="18"/>
      <c r="AL944" s="17">
        <f>IF(COUNTIF($AL$2:AL943,AI944)&gt;0,"",IF(AI944="","",AI944))</f>
        <v>44115</v>
      </c>
      <c r="AM944" s="16"/>
      <c r="AR944" s="27">
        <f t="shared" si="170"/>
        <v>44408</v>
      </c>
      <c r="AS944" s="27" t="str">
        <f t="shared" si="167"/>
        <v>土</v>
      </c>
      <c r="AT944" s="26" t="str">
        <f t="shared" si="168"/>
        <v/>
      </c>
      <c r="AU944" s="26">
        <f t="shared" si="169"/>
        <v>1</v>
      </c>
      <c r="AV944" s="26">
        <f>COUNTIF($AU$2:AU944,0)</f>
        <v>564</v>
      </c>
    </row>
    <row r="945" spans="19:48" ht="18" customHeight="1" x14ac:dyDescent="0.7">
      <c r="S945" s="17">
        <f t="shared" si="173"/>
        <v>44391</v>
      </c>
      <c r="T945" s="25">
        <f t="shared" si="165"/>
        <v>44391</v>
      </c>
      <c r="U945" s="24" t="str">
        <f t="shared" si="166"/>
        <v>24</v>
      </c>
      <c r="V945" s="23">
        <f>IF(S945="","",IF(COUNTIF(祝日計算!$D$6:$H$12,祝日計算!U945)&gt;0,1,0))</f>
        <v>0</v>
      </c>
      <c r="AI945" s="17" t="str">
        <f t="shared" si="172"/>
        <v/>
      </c>
      <c r="AJ945" s="18"/>
      <c r="AL945" s="17" t="str">
        <f>IF(COUNTIF($AL$2:AL944,AI945)&gt;0,"",IF(AI945="","",AI945))</f>
        <v/>
      </c>
      <c r="AM945" s="16"/>
      <c r="AR945" s="27">
        <f t="shared" si="170"/>
        <v>44409</v>
      </c>
      <c r="AS945" s="27" t="str">
        <f t="shared" si="167"/>
        <v>日</v>
      </c>
      <c r="AT945" s="26" t="str">
        <f t="shared" si="168"/>
        <v/>
      </c>
      <c r="AU945" s="26">
        <f t="shared" si="169"/>
        <v>1</v>
      </c>
      <c r="AV945" s="26">
        <f>COUNTIF($AU$2:AU945,0)</f>
        <v>564</v>
      </c>
    </row>
    <row r="946" spans="19:48" ht="18" customHeight="1" x14ac:dyDescent="0.7">
      <c r="S946" s="17">
        <f t="shared" si="173"/>
        <v>44392</v>
      </c>
      <c r="T946" s="25">
        <f t="shared" si="165"/>
        <v>44392</v>
      </c>
      <c r="U946" s="24" t="str">
        <f t="shared" si="166"/>
        <v>35</v>
      </c>
      <c r="V946" s="23">
        <f>IF(S946="","",IF(COUNTIF(祝日計算!$D$6:$H$12,祝日計算!U946)&gt;0,1,0))</f>
        <v>0</v>
      </c>
      <c r="AI946" s="17">
        <f t="shared" si="172"/>
        <v>44117</v>
      </c>
      <c r="AJ946" s="18"/>
      <c r="AL946" s="17">
        <f>IF(COUNTIF($AL$2:AL945,AI946)&gt;0,"",IF(AI946="","",AI946))</f>
        <v>44117</v>
      </c>
      <c r="AM946" s="16"/>
      <c r="AR946" s="27">
        <f t="shared" si="170"/>
        <v>44410</v>
      </c>
      <c r="AS946" s="27" t="str">
        <f t="shared" si="167"/>
        <v>月</v>
      </c>
      <c r="AT946" s="26" t="str">
        <f t="shared" si="168"/>
        <v/>
      </c>
      <c r="AU946" s="26">
        <f t="shared" si="169"/>
        <v>0</v>
      </c>
      <c r="AV946" s="26">
        <f>COUNTIF($AU$2:AU946,0)</f>
        <v>565</v>
      </c>
    </row>
    <row r="947" spans="19:48" ht="18" customHeight="1" x14ac:dyDescent="0.7">
      <c r="S947" s="17">
        <f t="shared" si="173"/>
        <v>44393</v>
      </c>
      <c r="T947" s="25">
        <f t="shared" si="165"/>
        <v>44393</v>
      </c>
      <c r="U947" s="24" t="str">
        <f t="shared" si="166"/>
        <v>36</v>
      </c>
      <c r="V947" s="23">
        <f>IF(S947="","",IF(COUNTIF(祝日計算!$D$6:$H$12,祝日計算!U947)&gt;0,1,0))</f>
        <v>0</v>
      </c>
      <c r="AI947" s="17" t="str">
        <f t="shared" si="172"/>
        <v/>
      </c>
      <c r="AJ947" s="18"/>
      <c r="AL947" s="17" t="str">
        <f>IF(COUNTIF($AL$2:AL946,AI947)&gt;0,"",IF(AI947="","",AI947))</f>
        <v/>
      </c>
      <c r="AM947" s="16"/>
      <c r="AR947" s="27">
        <f t="shared" si="170"/>
        <v>44411</v>
      </c>
      <c r="AS947" s="27" t="str">
        <f t="shared" si="167"/>
        <v>火</v>
      </c>
      <c r="AT947" s="26" t="str">
        <f t="shared" si="168"/>
        <v/>
      </c>
      <c r="AU947" s="26">
        <f t="shared" si="169"/>
        <v>0</v>
      </c>
      <c r="AV947" s="26">
        <f>COUNTIF($AU$2:AU947,0)</f>
        <v>566</v>
      </c>
    </row>
    <row r="948" spans="19:48" ht="18" customHeight="1" x14ac:dyDescent="0.7">
      <c r="S948" s="17">
        <f t="shared" si="173"/>
        <v>44394</v>
      </c>
      <c r="T948" s="25">
        <f t="shared" si="165"/>
        <v>44394</v>
      </c>
      <c r="U948" s="24" t="str">
        <f t="shared" si="166"/>
        <v>37</v>
      </c>
      <c r="V948" s="23">
        <f>IF(S948="","",IF(COUNTIF(祝日計算!$D$6:$H$12,祝日計算!U948)&gt;0,1,0))</f>
        <v>1</v>
      </c>
      <c r="AI948" s="17" t="str">
        <f t="shared" si="172"/>
        <v/>
      </c>
      <c r="AJ948" s="18"/>
      <c r="AL948" s="17" t="str">
        <f>IF(COUNTIF($AL$2:AL947,AI948)&gt;0,"",IF(AI948="","",AI948))</f>
        <v/>
      </c>
      <c r="AM948" s="16"/>
      <c r="AR948" s="27">
        <f t="shared" si="170"/>
        <v>44412</v>
      </c>
      <c r="AS948" s="27" t="str">
        <f t="shared" si="167"/>
        <v>水</v>
      </c>
      <c r="AT948" s="26" t="str">
        <f t="shared" si="168"/>
        <v/>
      </c>
      <c r="AU948" s="26">
        <f t="shared" si="169"/>
        <v>0</v>
      </c>
      <c r="AV948" s="26">
        <f>COUNTIF($AU$2:AU948,0)</f>
        <v>567</v>
      </c>
    </row>
    <row r="949" spans="19:48" ht="18" customHeight="1" x14ac:dyDescent="0.7">
      <c r="S949" s="17">
        <f t="shared" si="173"/>
        <v>44395</v>
      </c>
      <c r="T949" s="25">
        <f t="shared" si="165"/>
        <v>44395</v>
      </c>
      <c r="U949" s="24" t="str">
        <f t="shared" si="166"/>
        <v>31</v>
      </c>
      <c r="V949" s="23">
        <f>IF(S949="","",IF(COUNTIF(祝日計算!$D$6:$H$12,祝日計算!U949)&gt;0,1,0))</f>
        <v>1</v>
      </c>
      <c r="AI949" s="17" t="str">
        <f t="shared" si="172"/>
        <v/>
      </c>
      <c r="AJ949" s="18"/>
      <c r="AL949" s="17" t="str">
        <f>IF(COUNTIF($AL$2:AL948,AI949)&gt;0,"",IF(AI949="","",AI949))</f>
        <v/>
      </c>
      <c r="AM949" s="16"/>
      <c r="AR949" s="27">
        <f t="shared" si="170"/>
        <v>44413</v>
      </c>
      <c r="AS949" s="27" t="str">
        <f t="shared" si="167"/>
        <v>木</v>
      </c>
      <c r="AT949" s="26" t="str">
        <f t="shared" si="168"/>
        <v/>
      </c>
      <c r="AU949" s="26">
        <f t="shared" si="169"/>
        <v>0</v>
      </c>
      <c r="AV949" s="26">
        <f>COUNTIF($AU$2:AU949,0)</f>
        <v>568</v>
      </c>
    </row>
    <row r="950" spans="19:48" ht="18" customHeight="1" x14ac:dyDescent="0.7">
      <c r="S950" s="17">
        <f t="shared" si="173"/>
        <v>44396</v>
      </c>
      <c r="T950" s="25">
        <f t="shared" si="165"/>
        <v>44396</v>
      </c>
      <c r="U950" s="24" t="str">
        <f t="shared" si="166"/>
        <v>32</v>
      </c>
      <c r="V950" s="23">
        <f>IF(S950="","",IF(COUNTIF(祝日計算!$D$6:$H$12,祝日計算!U950)&gt;0,1,0))</f>
        <v>0</v>
      </c>
      <c r="AI950" s="17">
        <f t="shared" si="172"/>
        <v>44121</v>
      </c>
      <c r="AJ950" s="18"/>
      <c r="AL950" s="17">
        <f>IF(COUNTIF($AL$2:AL949,AI950)&gt;0,"",IF(AI950="","",AI950))</f>
        <v>44121</v>
      </c>
      <c r="AM950" s="16"/>
      <c r="AR950" s="27">
        <f t="shared" si="170"/>
        <v>44414</v>
      </c>
      <c r="AS950" s="27" t="str">
        <f t="shared" si="167"/>
        <v>金</v>
      </c>
      <c r="AT950" s="26" t="str">
        <f t="shared" si="168"/>
        <v/>
      </c>
      <c r="AU950" s="26">
        <f t="shared" si="169"/>
        <v>0</v>
      </c>
      <c r="AV950" s="26">
        <f>COUNTIF($AU$2:AU950,0)</f>
        <v>569</v>
      </c>
    </row>
    <row r="951" spans="19:48" ht="18" customHeight="1" x14ac:dyDescent="0.7">
      <c r="S951" s="17">
        <f t="shared" si="173"/>
        <v>44397</v>
      </c>
      <c r="T951" s="25">
        <f t="shared" si="165"/>
        <v>44397</v>
      </c>
      <c r="U951" s="24" t="str">
        <f t="shared" si="166"/>
        <v>33</v>
      </c>
      <c r="V951" s="23">
        <f>IF(S951="","",IF(COUNTIF(祝日計算!$D$6:$H$12,祝日計算!U951)&gt;0,1,0))</f>
        <v>0</v>
      </c>
      <c r="AI951" s="17">
        <f t="shared" si="172"/>
        <v>44122</v>
      </c>
      <c r="AJ951" s="18"/>
      <c r="AL951" s="17">
        <f>IF(COUNTIF($AL$2:AL950,AI951)&gt;0,"",IF(AI951="","",AI951))</f>
        <v>44122</v>
      </c>
      <c r="AM951" s="16"/>
      <c r="AR951" s="27">
        <f t="shared" si="170"/>
        <v>44415</v>
      </c>
      <c r="AS951" s="27" t="str">
        <f t="shared" si="167"/>
        <v>土</v>
      </c>
      <c r="AT951" s="26" t="str">
        <f t="shared" si="168"/>
        <v/>
      </c>
      <c r="AU951" s="26">
        <f t="shared" si="169"/>
        <v>1</v>
      </c>
      <c r="AV951" s="26">
        <f>COUNTIF($AU$2:AU951,0)</f>
        <v>569</v>
      </c>
    </row>
    <row r="952" spans="19:48" ht="18" customHeight="1" x14ac:dyDescent="0.7">
      <c r="S952" s="17">
        <f t="shared" si="173"/>
        <v>44398</v>
      </c>
      <c r="T952" s="25">
        <f t="shared" si="165"/>
        <v>44398</v>
      </c>
      <c r="U952" s="24" t="str">
        <f t="shared" si="166"/>
        <v>34</v>
      </c>
      <c r="V952" s="23">
        <f>IF(S952="","",IF(COUNTIF(祝日計算!$D$6:$H$12,祝日計算!U952)&gt;0,1,0))</f>
        <v>0</v>
      </c>
      <c r="AI952" s="17" t="str">
        <f t="shared" si="172"/>
        <v/>
      </c>
      <c r="AJ952" s="18"/>
      <c r="AL952" s="17" t="str">
        <f>IF(COUNTIF($AL$2:AL951,AI952)&gt;0,"",IF(AI952="","",AI952))</f>
        <v/>
      </c>
      <c r="AM952" s="16"/>
      <c r="AR952" s="27">
        <f t="shared" si="170"/>
        <v>44416</v>
      </c>
      <c r="AS952" s="27" t="str">
        <f t="shared" si="167"/>
        <v>日</v>
      </c>
      <c r="AT952" s="26" t="str">
        <f t="shared" si="168"/>
        <v/>
      </c>
      <c r="AU952" s="26">
        <f t="shared" si="169"/>
        <v>1</v>
      </c>
      <c r="AV952" s="26">
        <f>COUNTIF($AU$2:AU952,0)</f>
        <v>569</v>
      </c>
    </row>
    <row r="953" spans="19:48" ht="18" customHeight="1" x14ac:dyDescent="0.7">
      <c r="S953" s="17">
        <f t="shared" si="173"/>
        <v>44399</v>
      </c>
      <c r="T953" s="25">
        <f t="shared" si="165"/>
        <v>44399</v>
      </c>
      <c r="U953" s="24" t="str">
        <f t="shared" si="166"/>
        <v>45</v>
      </c>
      <c r="V953" s="23">
        <f>IF(S953="","",IF(COUNTIF(祝日計算!$D$6:$H$12,祝日計算!U953)&gt;0,1,0))</f>
        <v>0</v>
      </c>
      <c r="AI953" s="17" t="str">
        <f t="shared" si="172"/>
        <v/>
      </c>
      <c r="AJ953" s="18"/>
      <c r="AL953" s="17" t="str">
        <f>IF(COUNTIF($AL$2:AL952,AI953)&gt;0,"",IF(AI953="","",AI953))</f>
        <v/>
      </c>
      <c r="AM953" s="16"/>
      <c r="AR953" s="27">
        <f t="shared" si="170"/>
        <v>44417</v>
      </c>
      <c r="AS953" s="27" t="str">
        <f t="shared" si="167"/>
        <v>月</v>
      </c>
      <c r="AT953" s="26" t="str">
        <f t="shared" si="168"/>
        <v/>
      </c>
      <c r="AU953" s="26">
        <f t="shared" si="169"/>
        <v>0</v>
      </c>
      <c r="AV953" s="26">
        <f>COUNTIF($AU$2:AU953,0)</f>
        <v>570</v>
      </c>
    </row>
    <row r="954" spans="19:48" ht="18" customHeight="1" x14ac:dyDescent="0.7">
      <c r="S954" s="17">
        <f t="shared" si="173"/>
        <v>44400</v>
      </c>
      <c r="T954" s="25">
        <f t="shared" si="165"/>
        <v>44400</v>
      </c>
      <c r="U954" s="24" t="str">
        <f t="shared" si="166"/>
        <v>46</v>
      </c>
      <c r="V954" s="23">
        <f>IF(S954="","",IF(COUNTIF(祝日計算!$D$6:$H$12,祝日計算!U954)&gt;0,1,0))</f>
        <v>0</v>
      </c>
      <c r="AI954" s="17" t="str">
        <f t="shared" si="172"/>
        <v/>
      </c>
      <c r="AJ954" s="18"/>
      <c r="AL954" s="17" t="str">
        <f>IF(COUNTIF($AL$2:AL953,AI954)&gt;0,"",IF(AI954="","",AI954))</f>
        <v/>
      </c>
      <c r="AM954" s="16"/>
      <c r="AR954" s="27">
        <f t="shared" si="170"/>
        <v>44418</v>
      </c>
      <c r="AS954" s="27" t="str">
        <f t="shared" si="167"/>
        <v>火</v>
      </c>
      <c r="AT954" s="26" t="str">
        <f t="shared" si="168"/>
        <v/>
      </c>
      <c r="AU954" s="26">
        <f t="shared" si="169"/>
        <v>1</v>
      </c>
      <c r="AV954" s="26">
        <f>COUNTIF($AU$2:AU954,0)</f>
        <v>570</v>
      </c>
    </row>
    <row r="955" spans="19:48" ht="18" customHeight="1" x14ac:dyDescent="0.7">
      <c r="S955" s="17">
        <f t="shared" si="173"/>
        <v>44401</v>
      </c>
      <c r="T955" s="25">
        <f t="shared" si="165"/>
        <v>44401</v>
      </c>
      <c r="U955" s="24" t="str">
        <f t="shared" si="166"/>
        <v>47</v>
      </c>
      <c r="V955" s="23">
        <f>IF(S955="","",IF(COUNTIF(祝日計算!$D$6:$H$12,祝日計算!U955)&gt;0,1,0))</f>
        <v>1</v>
      </c>
      <c r="AI955" s="17" t="str">
        <f t="shared" si="172"/>
        <v/>
      </c>
      <c r="AJ955" s="18"/>
      <c r="AL955" s="17" t="str">
        <f>IF(COUNTIF($AL$2:AL954,AI955)&gt;0,"",IF(AI955="","",AI955))</f>
        <v/>
      </c>
      <c r="AM955" s="16"/>
      <c r="AR955" s="27">
        <f t="shared" si="170"/>
        <v>44419</v>
      </c>
      <c r="AS955" s="27" t="str">
        <f t="shared" si="167"/>
        <v>祝</v>
      </c>
      <c r="AT955" s="26" t="str">
        <f t="shared" si="168"/>
        <v>山の日</v>
      </c>
      <c r="AU955" s="26">
        <f t="shared" si="169"/>
        <v>1</v>
      </c>
      <c r="AV955" s="26">
        <f>COUNTIF($AU$2:AU955,0)</f>
        <v>570</v>
      </c>
    </row>
    <row r="956" spans="19:48" ht="18" customHeight="1" x14ac:dyDescent="0.7">
      <c r="S956" s="17">
        <f t="shared" si="173"/>
        <v>44402</v>
      </c>
      <c r="T956" s="25">
        <f t="shared" si="165"/>
        <v>44402</v>
      </c>
      <c r="U956" s="24" t="str">
        <f t="shared" si="166"/>
        <v>41</v>
      </c>
      <c r="V956" s="23">
        <f>IF(S956="","",IF(COUNTIF(祝日計算!$D$6:$H$12,祝日計算!U956)&gt;0,1,0))</f>
        <v>1</v>
      </c>
      <c r="AI956" s="17" t="str">
        <f t="shared" si="172"/>
        <v/>
      </c>
      <c r="AJ956" s="18"/>
      <c r="AL956" s="17" t="str">
        <f>IF(COUNTIF($AL$2:AL955,AI956)&gt;0,"",IF(AI956="","",AI956))</f>
        <v/>
      </c>
      <c r="AM956" s="16"/>
      <c r="AR956" s="27">
        <f t="shared" si="170"/>
        <v>44420</v>
      </c>
      <c r="AS956" s="27" t="str">
        <f t="shared" si="167"/>
        <v>木</v>
      </c>
      <c r="AT956" s="26" t="str">
        <f t="shared" si="168"/>
        <v/>
      </c>
      <c r="AU956" s="26">
        <f t="shared" si="169"/>
        <v>0</v>
      </c>
      <c r="AV956" s="26">
        <f>COUNTIF($AU$2:AU956,0)</f>
        <v>571</v>
      </c>
    </row>
    <row r="957" spans="19:48" ht="18" customHeight="1" x14ac:dyDescent="0.7">
      <c r="S957" s="17">
        <f t="shared" si="173"/>
        <v>44403</v>
      </c>
      <c r="T957" s="25">
        <f t="shared" si="165"/>
        <v>44403</v>
      </c>
      <c r="U957" s="24" t="str">
        <f t="shared" si="166"/>
        <v>42</v>
      </c>
      <c r="V957" s="23">
        <f>IF(S957="","",IF(COUNTIF(祝日計算!$D$6:$H$12,祝日計算!U957)&gt;0,1,0))</f>
        <v>0</v>
      </c>
      <c r="AI957" s="17">
        <f t="shared" si="172"/>
        <v>44128</v>
      </c>
      <c r="AJ957" s="18"/>
      <c r="AL957" s="17">
        <f>IF(COUNTIF($AL$2:AL956,AI957)&gt;0,"",IF(AI957="","",AI957))</f>
        <v>44128</v>
      </c>
      <c r="AM957" s="16"/>
      <c r="AR957" s="27">
        <f t="shared" si="170"/>
        <v>44421</v>
      </c>
      <c r="AS957" s="27" t="str">
        <f t="shared" si="167"/>
        <v>金</v>
      </c>
      <c r="AT957" s="26" t="str">
        <f t="shared" si="168"/>
        <v/>
      </c>
      <c r="AU957" s="26">
        <f t="shared" si="169"/>
        <v>0</v>
      </c>
      <c r="AV957" s="26">
        <f>COUNTIF($AU$2:AU957,0)</f>
        <v>572</v>
      </c>
    </row>
    <row r="958" spans="19:48" ht="18" customHeight="1" x14ac:dyDescent="0.7">
      <c r="S958" s="17">
        <f t="shared" si="173"/>
        <v>44404</v>
      </c>
      <c r="T958" s="25">
        <f t="shared" si="165"/>
        <v>44404</v>
      </c>
      <c r="U958" s="24" t="str">
        <f t="shared" si="166"/>
        <v>43</v>
      </c>
      <c r="V958" s="23">
        <f>IF(S958="","",IF(COUNTIF(祝日計算!$D$6:$H$12,祝日計算!U958)&gt;0,1,0))</f>
        <v>1</v>
      </c>
      <c r="AI958" s="17">
        <f t="shared" si="172"/>
        <v>44129</v>
      </c>
      <c r="AJ958" s="18"/>
      <c r="AL958" s="17">
        <f>IF(COUNTIF($AL$2:AL957,AI958)&gt;0,"",IF(AI958="","",AI958))</f>
        <v>44129</v>
      </c>
      <c r="AM958" s="16"/>
      <c r="AR958" s="27">
        <f t="shared" si="170"/>
        <v>44422</v>
      </c>
      <c r="AS958" s="27" t="str">
        <f t="shared" si="167"/>
        <v>土</v>
      </c>
      <c r="AT958" s="26" t="str">
        <f t="shared" si="168"/>
        <v/>
      </c>
      <c r="AU958" s="26">
        <f t="shared" si="169"/>
        <v>1</v>
      </c>
      <c r="AV958" s="26">
        <f>COUNTIF($AU$2:AU958,0)</f>
        <v>572</v>
      </c>
    </row>
    <row r="959" spans="19:48" ht="18" customHeight="1" x14ac:dyDescent="0.7">
      <c r="S959" s="17">
        <f t="shared" si="173"/>
        <v>44405</v>
      </c>
      <c r="T959" s="25">
        <f t="shared" si="165"/>
        <v>44405</v>
      </c>
      <c r="U959" s="24" t="str">
        <f t="shared" si="166"/>
        <v>44</v>
      </c>
      <c r="V959" s="23">
        <f>IF(S959="","",IF(COUNTIF(祝日計算!$D$6:$H$12,祝日計算!U959)&gt;0,1,0))</f>
        <v>0</v>
      </c>
      <c r="AI959" s="17" t="str">
        <f t="shared" si="172"/>
        <v/>
      </c>
      <c r="AJ959" s="18"/>
      <c r="AL959" s="17" t="str">
        <f>IF(COUNTIF($AL$2:AL958,AI959)&gt;0,"",IF(AI959="","",AI959))</f>
        <v/>
      </c>
      <c r="AM959" s="16"/>
      <c r="AR959" s="27">
        <f t="shared" si="170"/>
        <v>44423</v>
      </c>
      <c r="AS959" s="27" t="str">
        <f t="shared" si="167"/>
        <v>日</v>
      </c>
      <c r="AT959" s="26" t="str">
        <f t="shared" si="168"/>
        <v/>
      </c>
      <c r="AU959" s="26">
        <f t="shared" si="169"/>
        <v>1</v>
      </c>
      <c r="AV959" s="26">
        <f>COUNTIF($AU$2:AU959,0)</f>
        <v>572</v>
      </c>
    </row>
    <row r="960" spans="19:48" ht="18" customHeight="1" x14ac:dyDescent="0.7">
      <c r="S960" s="17">
        <f t="shared" si="173"/>
        <v>44406</v>
      </c>
      <c r="T960" s="25">
        <f t="shared" si="165"/>
        <v>44406</v>
      </c>
      <c r="U960" s="24" t="str">
        <f t="shared" si="166"/>
        <v>55</v>
      </c>
      <c r="V960" s="23">
        <f>IF(S960="","",IF(COUNTIF(祝日計算!$D$6:$H$12,祝日計算!U960)&gt;0,1,0))</f>
        <v>0</v>
      </c>
      <c r="AI960" s="17">
        <f t="shared" si="172"/>
        <v>44131</v>
      </c>
      <c r="AJ960" s="18"/>
      <c r="AL960" s="17">
        <f>IF(COUNTIF($AL$2:AL959,AI960)&gt;0,"",IF(AI960="","",AI960))</f>
        <v>44131</v>
      </c>
      <c r="AM960" s="16"/>
      <c r="AR960" s="27">
        <f t="shared" si="170"/>
        <v>44424</v>
      </c>
      <c r="AS960" s="27" t="str">
        <f t="shared" si="167"/>
        <v>月</v>
      </c>
      <c r="AT960" s="26" t="str">
        <f t="shared" si="168"/>
        <v/>
      </c>
      <c r="AU960" s="26">
        <f t="shared" si="169"/>
        <v>0</v>
      </c>
      <c r="AV960" s="26">
        <f>COUNTIF($AU$2:AU960,0)</f>
        <v>573</v>
      </c>
    </row>
    <row r="961" spans="19:48" ht="18" customHeight="1" x14ac:dyDescent="0.7">
      <c r="S961" s="17">
        <f t="shared" si="173"/>
        <v>44407</v>
      </c>
      <c r="T961" s="25">
        <f t="shared" si="165"/>
        <v>44407</v>
      </c>
      <c r="U961" s="24" t="str">
        <f t="shared" si="166"/>
        <v>56</v>
      </c>
      <c r="V961" s="23">
        <f>IF(S961="","",IF(COUNTIF(祝日計算!$D$6:$H$12,祝日計算!U961)&gt;0,1,0))</f>
        <v>0</v>
      </c>
      <c r="AI961" s="17" t="str">
        <f t="shared" si="172"/>
        <v/>
      </c>
      <c r="AJ961" s="18"/>
      <c r="AL961" s="17" t="str">
        <f>IF(COUNTIF($AL$2:AL960,AI961)&gt;0,"",IF(AI961="","",AI961))</f>
        <v/>
      </c>
      <c r="AM961" s="16"/>
      <c r="AR961" s="27">
        <f t="shared" si="170"/>
        <v>44425</v>
      </c>
      <c r="AS961" s="27" t="str">
        <f t="shared" si="167"/>
        <v>火</v>
      </c>
      <c r="AT961" s="26" t="str">
        <f t="shared" si="168"/>
        <v/>
      </c>
      <c r="AU961" s="26">
        <f t="shared" si="169"/>
        <v>0</v>
      </c>
      <c r="AV961" s="26">
        <f>COUNTIF($AU$2:AU961,0)</f>
        <v>574</v>
      </c>
    </row>
    <row r="962" spans="19:48" ht="18" customHeight="1" x14ac:dyDescent="0.7">
      <c r="S962" s="17">
        <f t="shared" si="173"/>
        <v>44408</v>
      </c>
      <c r="T962" s="25">
        <f t="shared" ref="T962:T1025" si="174">S962</f>
        <v>44408</v>
      </c>
      <c r="U962" s="24" t="str">
        <f t="shared" ref="U962:U1025" si="175">IFERROR(INT((DAY(S962)-0.1)/7)+1&amp;WEEKDAY(S962),"")</f>
        <v>57</v>
      </c>
      <c r="V962" s="23">
        <f>IF(S962="","",IF(COUNTIF(祝日計算!$D$6:$H$12,祝日計算!U962)&gt;0,1,0))</f>
        <v>1</v>
      </c>
      <c r="AI962" s="17" t="str">
        <f t="shared" si="172"/>
        <v/>
      </c>
      <c r="AJ962" s="18"/>
      <c r="AL962" s="17" t="str">
        <f>IF(COUNTIF($AL$2:AL961,AI962)&gt;0,"",IF(AI962="","",AI962))</f>
        <v/>
      </c>
      <c r="AM962" s="16"/>
      <c r="AR962" s="27">
        <f t="shared" si="170"/>
        <v>44426</v>
      </c>
      <c r="AS962" s="27" t="str">
        <f t="shared" ref="AS962:AS1025" si="176">IF(AT962&lt;&gt;"","祝",TEXT(AR962,"aaa"))</f>
        <v>水</v>
      </c>
      <c r="AT962" s="26" t="str">
        <f t="shared" ref="AT962:AT1025" si="177">IFERROR(VLOOKUP(AR962,$AL$2:$AM$1398,2,FALSE),"")&amp;""</f>
        <v/>
      </c>
      <c r="AU962" s="26">
        <f t="shared" ref="AU962:AU1025" si="178">IF($B$21=1,IF(COUNTIF($AL$2:$AL$1398,AR962)&gt;0,1,0),IF((COUNTIF($AI$2:$AI$41,AR962)+COUNTIF($AI$283:$AI$1398,AR962))&gt;0,1,0))</f>
        <v>0</v>
      </c>
      <c r="AV962" s="26">
        <f>COUNTIF($AU$2:AU962,0)</f>
        <v>575</v>
      </c>
    </row>
    <row r="963" spans="19:48" ht="18" customHeight="1" x14ac:dyDescent="0.7">
      <c r="S963" s="17">
        <f>DATE(設定!$G$2+1,8,1)</f>
        <v>44409</v>
      </c>
      <c r="T963" s="25">
        <f t="shared" si="174"/>
        <v>44409</v>
      </c>
      <c r="U963" s="24" t="str">
        <f t="shared" si="175"/>
        <v>11</v>
      </c>
      <c r="V963" s="23">
        <f>IF(S963="","",IF(COUNTIF(祝日計算!$D$6:$H$12,祝日計算!U963)&gt;0,1,0))</f>
        <v>1</v>
      </c>
      <c r="AI963" s="17" t="str">
        <f t="shared" si="172"/>
        <v/>
      </c>
      <c r="AJ963" s="18"/>
      <c r="AL963" s="17" t="str">
        <f>IF(COUNTIF($AL$2:AL962,AI963)&gt;0,"",IF(AI963="","",AI963))</f>
        <v/>
      </c>
      <c r="AM963" s="16"/>
      <c r="AR963" s="27">
        <f t="shared" ref="AR963:AR1026" si="179">AR962+1</f>
        <v>44427</v>
      </c>
      <c r="AS963" s="27" t="str">
        <f t="shared" si="176"/>
        <v>木</v>
      </c>
      <c r="AT963" s="26" t="str">
        <f t="shared" si="177"/>
        <v/>
      </c>
      <c r="AU963" s="26">
        <f t="shared" si="178"/>
        <v>0</v>
      </c>
      <c r="AV963" s="26">
        <f>COUNTIF($AU$2:AU963,0)</f>
        <v>576</v>
      </c>
    </row>
    <row r="964" spans="19:48" ht="18" customHeight="1" x14ac:dyDescent="0.7">
      <c r="S964" s="17">
        <f t="shared" ref="S964:S993" si="180">IF(S963="","",IF(MONTH(S963)&lt;&gt;MONTH(S963+1),"",S963+1))</f>
        <v>44410</v>
      </c>
      <c r="T964" s="25">
        <f t="shared" si="174"/>
        <v>44410</v>
      </c>
      <c r="U964" s="24" t="str">
        <f t="shared" si="175"/>
        <v>12</v>
      </c>
      <c r="V964" s="23">
        <f>IF(S964="","",IF(COUNTIF(祝日計算!$D$6:$H$12,祝日計算!U964)&gt;0,1,0))</f>
        <v>0</v>
      </c>
      <c r="AI964" s="17">
        <f t="shared" si="172"/>
        <v>44135</v>
      </c>
      <c r="AJ964" s="18"/>
      <c r="AL964" s="17">
        <f>IF(COUNTIF($AL$2:AL963,AI964)&gt;0,"",IF(AI964="","",AI964))</f>
        <v>44135</v>
      </c>
      <c r="AM964" s="16"/>
      <c r="AR964" s="27">
        <f t="shared" si="179"/>
        <v>44428</v>
      </c>
      <c r="AS964" s="27" t="str">
        <f t="shared" si="176"/>
        <v>金</v>
      </c>
      <c r="AT964" s="26" t="str">
        <f t="shared" si="177"/>
        <v/>
      </c>
      <c r="AU964" s="26">
        <f t="shared" si="178"/>
        <v>0</v>
      </c>
      <c r="AV964" s="26">
        <f>COUNTIF($AU$2:AU964,0)</f>
        <v>577</v>
      </c>
    </row>
    <row r="965" spans="19:48" ht="18" customHeight="1" x14ac:dyDescent="0.7">
      <c r="S965" s="17">
        <f t="shared" si="180"/>
        <v>44411</v>
      </c>
      <c r="T965" s="25">
        <f t="shared" si="174"/>
        <v>44411</v>
      </c>
      <c r="U965" s="24" t="str">
        <f t="shared" si="175"/>
        <v>13</v>
      </c>
      <c r="V965" s="23">
        <f>IF(S965="","",IF(COUNTIF(祝日計算!$D$6:$H$12,祝日計算!U965)&gt;0,1,0))</f>
        <v>0</v>
      </c>
      <c r="AI965" s="17">
        <f t="shared" si="172"/>
        <v>44136</v>
      </c>
      <c r="AJ965" s="18"/>
      <c r="AL965" s="17">
        <f>IF(COUNTIF($AL$2:AL964,AI965)&gt;0,"",IF(AI965="","",AI965))</f>
        <v>44136</v>
      </c>
      <c r="AM965" s="16"/>
      <c r="AR965" s="27">
        <f t="shared" si="179"/>
        <v>44429</v>
      </c>
      <c r="AS965" s="27" t="str">
        <f t="shared" si="176"/>
        <v>土</v>
      </c>
      <c r="AT965" s="26" t="str">
        <f t="shared" si="177"/>
        <v/>
      </c>
      <c r="AU965" s="26">
        <f t="shared" si="178"/>
        <v>1</v>
      </c>
      <c r="AV965" s="26">
        <f>COUNTIF($AU$2:AU965,0)</f>
        <v>577</v>
      </c>
    </row>
    <row r="966" spans="19:48" ht="18" customHeight="1" x14ac:dyDescent="0.7">
      <c r="S966" s="17">
        <f t="shared" si="180"/>
        <v>44412</v>
      </c>
      <c r="T966" s="25">
        <f t="shared" si="174"/>
        <v>44412</v>
      </c>
      <c r="U966" s="24" t="str">
        <f t="shared" si="175"/>
        <v>14</v>
      </c>
      <c r="V966" s="23">
        <f>IF(S966="","",IF(COUNTIF(祝日計算!$D$6:$H$12,祝日計算!U966)&gt;0,1,0))</f>
        <v>0</v>
      </c>
      <c r="AI966" s="17" t="str">
        <f t="shared" si="172"/>
        <v/>
      </c>
      <c r="AJ966" s="18"/>
      <c r="AL966" s="17" t="str">
        <f>IF(COUNTIF($AL$2:AL965,AI966)&gt;0,"",IF(AI966="","",AI966))</f>
        <v/>
      </c>
      <c r="AM966" s="16"/>
      <c r="AR966" s="27">
        <f t="shared" si="179"/>
        <v>44430</v>
      </c>
      <c r="AS966" s="27" t="str">
        <f t="shared" si="176"/>
        <v>日</v>
      </c>
      <c r="AT966" s="26" t="str">
        <f t="shared" si="177"/>
        <v/>
      </c>
      <c r="AU966" s="26">
        <f t="shared" si="178"/>
        <v>1</v>
      </c>
      <c r="AV966" s="26">
        <f>COUNTIF($AU$2:AU966,0)</f>
        <v>577</v>
      </c>
    </row>
    <row r="967" spans="19:48" ht="18" customHeight="1" x14ac:dyDescent="0.7">
      <c r="S967" s="17">
        <f t="shared" si="180"/>
        <v>44413</v>
      </c>
      <c r="T967" s="25">
        <f t="shared" si="174"/>
        <v>44413</v>
      </c>
      <c r="U967" s="24" t="str">
        <f t="shared" si="175"/>
        <v>15</v>
      </c>
      <c r="V967" s="23">
        <f>IF(S967="","",IF(COUNTIF(祝日計算!$D$6:$H$12,祝日計算!U967)&gt;0,1,0))</f>
        <v>0</v>
      </c>
      <c r="AI967" s="17" t="str">
        <f t="shared" si="172"/>
        <v/>
      </c>
      <c r="AJ967" s="18"/>
      <c r="AL967" s="17" t="str">
        <f>IF(COUNTIF($AL$2:AL966,AI967)&gt;0,"",IF(AI967="","",AI967))</f>
        <v/>
      </c>
      <c r="AM967" s="16"/>
      <c r="AR967" s="27">
        <f t="shared" si="179"/>
        <v>44431</v>
      </c>
      <c r="AS967" s="27" t="str">
        <f t="shared" si="176"/>
        <v>月</v>
      </c>
      <c r="AT967" s="26" t="str">
        <f t="shared" si="177"/>
        <v/>
      </c>
      <c r="AU967" s="26">
        <f t="shared" si="178"/>
        <v>0</v>
      </c>
      <c r="AV967" s="26">
        <f>COUNTIF($AU$2:AU967,0)</f>
        <v>578</v>
      </c>
    </row>
    <row r="968" spans="19:48" ht="18" customHeight="1" x14ac:dyDescent="0.7">
      <c r="S968" s="17">
        <f t="shared" si="180"/>
        <v>44414</v>
      </c>
      <c r="T968" s="25">
        <f t="shared" si="174"/>
        <v>44414</v>
      </c>
      <c r="U968" s="24" t="str">
        <f t="shared" si="175"/>
        <v>16</v>
      </c>
      <c r="V968" s="23">
        <f>IF(S968="","",IF(COUNTIF(祝日計算!$D$6:$H$12,祝日計算!U968)&gt;0,1,0))</f>
        <v>0</v>
      </c>
      <c r="AI968" s="17" t="str">
        <f t="shared" si="172"/>
        <v/>
      </c>
      <c r="AJ968" s="18"/>
      <c r="AL968" s="17" t="str">
        <f>IF(COUNTIF($AL$2:AL967,AI968)&gt;0,"",IF(AI968="","",AI968))</f>
        <v/>
      </c>
      <c r="AM968" s="16"/>
      <c r="AR968" s="27">
        <f t="shared" si="179"/>
        <v>44432</v>
      </c>
      <c r="AS968" s="27" t="str">
        <f t="shared" si="176"/>
        <v>火</v>
      </c>
      <c r="AT968" s="26" t="str">
        <f t="shared" si="177"/>
        <v/>
      </c>
      <c r="AU968" s="26">
        <f t="shared" si="178"/>
        <v>1</v>
      </c>
      <c r="AV968" s="26">
        <f>COUNTIF($AU$2:AU968,0)</f>
        <v>578</v>
      </c>
    </row>
    <row r="969" spans="19:48" ht="18" customHeight="1" x14ac:dyDescent="0.7">
      <c r="S969" s="17">
        <f t="shared" si="180"/>
        <v>44415</v>
      </c>
      <c r="T969" s="25">
        <f t="shared" si="174"/>
        <v>44415</v>
      </c>
      <c r="U969" s="24" t="str">
        <f t="shared" si="175"/>
        <v>17</v>
      </c>
      <c r="V969" s="23">
        <f>IF(S969="","",IF(COUNTIF(祝日計算!$D$6:$H$12,祝日計算!U969)&gt;0,1,0))</f>
        <v>1</v>
      </c>
      <c r="AI969" s="17" t="str">
        <f t="shared" si="172"/>
        <v/>
      </c>
      <c r="AJ969" s="18"/>
      <c r="AL969" s="17" t="str">
        <f>IF(COUNTIF($AL$2:AL968,AI969)&gt;0,"",IF(AI969="","",AI969))</f>
        <v/>
      </c>
      <c r="AM969" s="16"/>
      <c r="AR969" s="27">
        <f t="shared" si="179"/>
        <v>44433</v>
      </c>
      <c r="AS969" s="27" t="str">
        <f t="shared" si="176"/>
        <v>水</v>
      </c>
      <c r="AT969" s="26" t="str">
        <f t="shared" si="177"/>
        <v/>
      </c>
      <c r="AU969" s="26">
        <f t="shared" si="178"/>
        <v>0</v>
      </c>
      <c r="AV969" s="26">
        <f>COUNTIF($AU$2:AU969,0)</f>
        <v>579</v>
      </c>
    </row>
    <row r="970" spans="19:48" ht="18" customHeight="1" x14ac:dyDescent="0.7">
      <c r="S970" s="17">
        <f t="shared" si="180"/>
        <v>44416</v>
      </c>
      <c r="T970" s="25">
        <f t="shared" si="174"/>
        <v>44416</v>
      </c>
      <c r="U970" s="24" t="str">
        <f t="shared" si="175"/>
        <v>21</v>
      </c>
      <c r="V970" s="23">
        <f>IF(S970="","",IF(COUNTIF(祝日計算!$D$6:$H$12,祝日計算!U970)&gt;0,1,0))</f>
        <v>1</v>
      </c>
      <c r="AI970" s="17" t="str">
        <f t="shared" si="172"/>
        <v/>
      </c>
      <c r="AJ970" s="18"/>
      <c r="AL970" s="17" t="str">
        <f>IF(COUNTIF($AL$2:AL969,AI970)&gt;0,"",IF(AI970="","",AI970))</f>
        <v/>
      </c>
      <c r="AM970" s="16"/>
      <c r="AR970" s="27">
        <f t="shared" si="179"/>
        <v>44434</v>
      </c>
      <c r="AS970" s="27" t="str">
        <f t="shared" si="176"/>
        <v>木</v>
      </c>
      <c r="AT970" s="26" t="str">
        <f t="shared" si="177"/>
        <v/>
      </c>
      <c r="AU970" s="26">
        <f t="shared" si="178"/>
        <v>0</v>
      </c>
      <c r="AV970" s="26">
        <f>COUNTIF($AU$2:AU970,0)</f>
        <v>580</v>
      </c>
    </row>
    <row r="971" spans="19:48" ht="18" customHeight="1" x14ac:dyDescent="0.7">
      <c r="S971" s="17">
        <f t="shared" si="180"/>
        <v>44417</v>
      </c>
      <c r="T971" s="25">
        <f t="shared" si="174"/>
        <v>44417</v>
      </c>
      <c r="U971" s="24" t="str">
        <f t="shared" si="175"/>
        <v>22</v>
      </c>
      <c r="V971" s="23">
        <f>IF(S971="","",IF(COUNTIF(祝日計算!$D$6:$H$12,祝日計算!U971)&gt;0,1,0))</f>
        <v>0</v>
      </c>
      <c r="AI971" s="17">
        <f t="shared" si="172"/>
        <v>44142</v>
      </c>
      <c r="AJ971" s="18"/>
      <c r="AL971" s="17">
        <f>IF(COUNTIF($AL$2:AL970,AI971)&gt;0,"",IF(AI971="","",AI971))</f>
        <v>44142</v>
      </c>
      <c r="AM971" s="16"/>
      <c r="AR971" s="27">
        <f t="shared" si="179"/>
        <v>44435</v>
      </c>
      <c r="AS971" s="27" t="str">
        <f t="shared" si="176"/>
        <v>金</v>
      </c>
      <c r="AT971" s="26" t="str">
        <f t="shared" si="177"/>
        <v/>
      </c>
      <c r="AU971" s="26">
        <f t="shared" si="178"/>
        <v>0</v>
      </c>
      <c r="AV971" s="26">
        <f>COUNTIF($AU$2:AU971,0)</f>
        <v>581</v>
      </c>
    </row>
    <row r="972" spans="19:48" ht="18" customHeight="1" x14ac:dyDescent="0.7">
      <c r="S972" s="17">
        <f t="shared" si="180"/>
        <v>44418</v>
      </c>
      <c r="T972" s="25">
        <f t="shared" si="174"/>
        <v>44418</v>
      </c>
      <c r="U972" s="24" t="str">
        <f t="shared" si="175"/>
        <v>23</v>
      </c>
      <c r="V972" s="23">
        <f>IF(S972="","",IF(COUNTIF(祝日計算!$D$6:$H$12,祝日計算!U972)&gt;0,1,0))</f>
        <v>1</v>
      </c>
      <c r="AI972" s="17">
        <f t="shared" si="172"/>
        <v>44143</v>
      </c>
      <c r="AJ972" s="18"/>
      <c r="AL972" s="17">
        <f>IF(COUNTIF($AL$2:AL971,AI972)&gt;0,"",IF(AI972="","",AI972))</f>
        <v>44143</v>
      </c>
      <c r="AM972" s="16"/>
      <c r="AR972" s="27">
        <f t="shared" si="179"/>
        <v>44436</v>
      </c>
      <c r="AS972" s="27" t="str">
        <f t="shared" si="176"/>
        <v>土</v>
      </c>
      <c r="AT972" s="26" t="str">
        <f t="shared" si="177"/>
        <v/>
      </c>
      <c r="AU972" s="26">
        <f t="shared" si="178"/>
        <v>1</v>
      </c>
      <c r="AV972" s="26">
        <f>COUNTIF($AU$2:AU972,0)</f>
        <v>581</v>
      </c>
    </row>
    <row r="973" spans="19:48" ht="18" customHeight="1" x14ac:dyDescent="0.7">
      <c r="S973" s="17">
        <f t="shared" si="180"/>
        <v>44419</v>
      </c>
      <c r="T973" s="25">
        <f t="shared" si="174"/>
        <v>44419</v>
      </c>
      <c r="U973" s="24" t="str">
        <f t="shared" si="175"/>
        <v>24</v>
      </c>
      <c r="V973" s="23">
        <f>IF(S973="","",IF(COUNTIF(祝日計算!$D$6:$H$12,祝日計算!U973)&gt;0,1,0))</f>
        <v>0</v>
      </c>
      <c r="AI973" s="17" t="str">
        <f t="shared" si="172"/>
        <v/>
      </c>
      <c r="AJ973" s="18"/>
      <c r="AL973" s="17" t="str">
        <f>IF(COUNTIF($AL$2:AL972,AI973)&gt;0,"",IF(AI973="","",AI973))</f>
        <v/>
      </c>
      <c r="AM973" s="16"/>
      <c r="AR973" s="27">
        <f t="shared" si="179"/>
        <v>44437</v>
      </c>
      <c r="AS973" s="27" t="str">
        <f t="shared" si="176"/>
        <v>日</v>
      </c>
      <c r="AT973" s="26" t="str">
        <f t="shared" si="177"/>
        <v/>
      </c>
      <c r="AU973" s="26">
        <f t="shared" si="178"/>
        <v>1</v>
      </c>
      <c r="AV973" s="26">
        <f>COUNTIF($AU$2:AU973,0)</f>
        <v>581</v>
      </c>
    </row>
    <row r="974" spans="19:48" ht="18" customHeight="1" x14ac:dyDescent="0.7">
      <c r="S974" s="17">
        <f t="shared" si="180"/>
        <v>44420</v>
      </c>
      <c r="T974" s="25">
        <f t="shared" si="174"/>
        <v>44420</v>
      </c>
      <c r="U974" s="24" t="str">
        <f t="shared" si="175"/>
        <v>25</v>
      </c>
      <c r="V974" s="23">
        <f>IF(S974="","",IF(COUNTIF(祝日計算!$D$6:$H$12,祝日計算!U974)&gt;0,1,0))</f>
        <v>0</v>
      </c>
      <c r="AI974" s="17">
        <f t="shared" si="172"/>
        <v>44145</v>
      </c>
      <c r="AJ974" s="18"/>
      <c r="AL974" s="17">
        <f>IF(COUNTIF($AL$2:AL973,AI974)&gt;0,"",IF(AI974="","",AI974))</f>
        <v>44145</v>
      </c>
      <c r="AM974" s="16"/>
      <c r="AR974" s="27">
        <f t="shared" si="179"/>
        <v>44438</v>
      </c>
      <c r="AS974" s="27" t="str">
        <f t="shared" si="176"/>
        <v>月</v>
      </c>
      <c r="AT974" s="26" t="str">
        <f t="shared" si="177"/>
        <v/>
      </c>
      <c r="AU974" s="26">
        <f t="shared" si="178"/>
        <v>0</v>
      </c>
      <c r="AV974" s="26">
        <f>COUNTIF($AU$2:AU974,0)</f>
        <v>582</v>
      </c>
    </row>
    <row r="975" spans="19:48" ht="18" customHeight="1" x14ac:dyDescent="0.7">
      <c r="S975" s="17">
        <f t="shared" si="180"/>
        <v>44421</v>
      </c>
      <c r="T975" s="25">
        <f t="shared" si="174"/>
        <v>44421</v>
      </c>
      <c r="U975" s="24" t="str">
        <f t="shared" si="175"/>
        <v>26</v>
      </c>
      <c r="V975" s="23">
        <f>IF(S975="","",IF(COUNTIF(祝日計算!$D$6:$H$12,祝日計算!U975)&gt;0,1,0))</f>
        <v>0</v>
      </c>
      <c r="AI975" s="17" t="str">
        <f t="shared" si="172"/>
        <v/>
      </c>
      <c r="AJ975" s="18"/>
      <c r="AL975" s="17" t="str">
        <f>IF(COUNTIF($AL$2:AL974,AI975)&gt;0,"",IF(AI975="","",AI975))</f>
        <v/>
      </c>
      <c r="AM975" s="16"/>
      <c r="AR975" s="27">
        <f t="shared" si="179"/>
        <v>44439</v>
      </c>
      <c r="AS975" s="27" t="str">
        <f t="shared" si="176"/>
        <v>火</v>
      </c>
      <c r="AT975" s="26" t="str">
        <f t="shared" si="177"/>
        <v/>
      </c>
      <c r="AU975" s="26">
        <f t="shared" si="178"/>
        <v>0</v>
      </c>
      <c r="AV975" s="26">
        <f>COUNTIF($AU$2:AU975,0)</f>
        <v>583</v>
      </c>
    </row>
    <row r="976" spans="19:48" ht="18" customHeight="1" x14ac:dyDescent="0.7">
      <c r="S976" s="17">
        <f t="shared" si="180"/>
        <v>44422</v>
      </c>
      <c r="T976" s="25">
        <f t="shared" si="174"/>
        <v>44422</v>
      </c>
      <c r="U976" s="24" t="str">
        <f t="shared" si="175"/>
        <v>27</v>
      </c>
      <c r="V976" s="23">
        <f>IF(S976="","",IF(COUNTIF(祝日計算!$D$6:$H$12,祝日計算!U976)&gt;0,1,0))</f>
        <v>1</v>
      </c>
      <c r="AI976" s="17" t="str">
        <f t="shared" si="172"/>
        <v/>
      </c>
      <c r="AJ976" s="18"/>
      <c r="AL976" s="17" t="str">
        <f>IF(COUNTIF($AL$2:AL975,AI976)&gt;0,"",IF(AI976="","",AI976))</f>
        <v/>
      </c>
      <c r="AM976" s="16"/>
      <c r="AR976" s="27">
        <f t="shared" si="179"/>
        <v>44440</v>
      </c>
      <c r="AS976" s="27" t="str">
        <f t="shared" si="176"/>
        <v>水</v>
      </c>
      <c r="AT976" s="26" t="str">
        <f t="shared" si="177"/>
        <v/>
      </c>
      <c r="AU976" s="26">
        <f t="shared" si="178"/>
        <v>0</v>
      </c>
      <c r="AV976" s="26">
        <f>COUNTIF($AU$2:AU976,0)</f>
        <v>584</v>
      </c>
    </row>
    <row r="977" spans="19:48" ht="18" customHeight="1" x14ac:dyDescent="0.7">
      <c r="S977" s="17">
        <f t="shared" si="180"/>
        <v>44423</v>
      </c>
      <c r="T977" s="25">
        <f t="shared" si="174"/>
        <v>44423</v>
      </c>
      <c r="U977" s="24" t="str">
        <f t="shared" si="175"/>
        <v>31</v>
      </c>
      <c r="V977" s="23">
        <f>IF(S977="","",IF(COUNTIF(祝日計算!$D$6:$H$12,祝日計算!U977)&gt;0,1,0))</f>
        <v>1</v>
      </c>
      <c r="AI977" s="17" t="str">
        <f t="shared" si="172"/>
        <v/>
      </c>
      <c r="AJ977" s="18"/>
      <c r="AL977" s="17" t="str">
        <f>IF(COUNTIF($AL$2:AL976,AI977)&gt;0,"",IF(AI977="","",AI977))</f>
        <v/>
      </c>
      <c r="AM977" s="16"/>
      <c r="AR977" s="27">
        <f t="shared" si="179"/>
        <v>44441</v>
      </c>
      <c r="AS977" s="27" t="str">
        <f t="shared" si="176"/>
        <v>木</v>
      </c>
      <c r="AT977" s="26" t="str">
        <f t="shared" si="177"/>
        <v/>
      </c>
      <c r="AU977" s="26">
        <f t="shared" si="178"/>
        <v>0</v>
      </c>
      <c r="AV977" s="26">
        <f>COUNTIF($AU$2:AU977,0)</f>
        <v>585</v>
      </c>
    </row>
    <row r="978" spans="19:48" ht="18" customHeight="1" x14ac:dyDescent="0.7">
      <c r="S978" s="17">
        <f t="shared" si="180"/>
        <v>44424</v>
      </c>
      <c r="T978" s="25">
        <f t="shared" si="174"/>
        <v>44424</v>
      </c>
      <c r="U978" s="24" t="str">
        <f t="shared" si="175"/>
        <v>32</v>
      </c>
      <c r="V978" s="23">
        <f>IF(S978="","",IF(COUNTIF(祝日計算!$D$6:$H$12,祝日計算!U978)&gt;0,1,0))</f>
        <v>0</v>
      </c>
      <c r="AI978" s="17">
        <f t="shared" si="172"/>
        <v>44149</v>
      </c>
      <c r="AJ978" s="18"/>
      <c r="AL978" s="17">
        <f>IF(COUNTIF($AL$2:AL977,AI978)&gt;0,"",IF(AI978="","",AI978))</f>
        <v>44149</v>
      </c>
      <c r="AM978" s="16"/>
      <c r="AR978" s="27">
        <f t="shared" si="179"/>
        <v>44442</v>
      </c>
      <c r="AS978" s="27" t="str">
        <f t="shared" si="176"/>
        <v>金</v>
      </c>
      <c r="AT978" s="26" t="str">
        <f t="shared" si="177"/>
        <v/>
      </c>
      <c r="AU978" s="26">
        <f t="shared" si="178"/>
        <v>0</v>
      </c>
      <c r="AV978" s="26">
        <f>COUNTIF($AU$2:AU978,0)</f>
        <v>586</v>
      </c>
    </row>
    <row r="979" spans="19:48" ht="18" customHeight="1" x14ac:dyDescent="0.7">
      <c r="S979" s="17">
        <f t="shared" si="180"/>
        <v>44425</v>
      </c>
      <c r="T979" s="25">
        <f t="shared" si="174"/>
        <v>44425</v>
      </c>
      <c r="U979" s="24" t="str">
        <f t="shared" si="175"/>
        <v>33</v>
      </c>
      <c r="V979" s="23">
        <f>IF(S979="","",IF(COUNTIF(祝日計算!$D$6:$H$12,祝日計算!U979)&gt;0,1,0))</f>
        <v>0</v>
      </c>
      <c r="AI979" s="17">
        <f t="shared" si="172"/>
        <v>44150</v>
      </c>
      <c r="AJ979" s="18"/>
      <c r="AL979" s="17">
        <f>IF(COUNTIF($AL$2:AL978,AI979)&gt;0,"",IF(AI979="","",AI979))</f>
        <v>44150</v>
      </c>
      <c r="AM979" s="16"/>
      <c r="AR979" s="27">
        <f t="shared" si="179"/>
        <v>44443</v>
      </c>
      <c r="AS979" s="27" t="str">
        <f t="shared" si="176"/>
        <v>土</v>
      </c>
      <c r="AT979" s="26" t="str">
        <f t="shared" si="177"/>
        <v/>
      </c>
      <c r="AU979" s="26">
        <f t="shared" si="178"/>
        <v>1</v>
      </c>
      <c r="AV979" s="26">
        <f>COUNTIF($AU$2:AU979,0)</f>
        <v>586</v>
      </c>
    </row>
    <row r="980" spans="19:48" ht="18" customHeight="1" x14ac:dyDescent="0.7">
      <c r="S980" s="17">
        <f t="shared" si="180"/>
        <v>44426</v>
      </c>
      <c r="T980" s="25">
        <f t="shared" si="174"/>
        <v>44426</v>
      </c>
      <c r="U980" s="24" t="str">
        <f t="shared" si="175"/>
        <v>34</v>
      </c>
      <c r="V980" s="23">
        <f>IF(S980="","",IF(COUNTIF(祝日計算!$D$6:$H$12,祝日計算!U980)&gt;0,1,0))</f>
        <v>0</v>
      </c>
      <c r="AI980" s="17" t="str">
        <f t="shared" si="172"/>
        <v/>
      </c>
      <c r="AJ980" s="18"/>
      <c r="AL980" s="17" t="str">
        <f>IF(COUNTIF($AL$2:AL979,AI980)&gt;0,"",IF(AI980="","",AI980))</f>
        <v/>
      </c>
      <c r="AM980" s="16"/>
      <c r="AR980" s="27">
        <f t="shared" si="179"/>
        <v>44444</v>
      </c>
      <c r="AS980" s="27" t="str">
        <f t="shared" si="176"/>
        <v>日</v>
      </c>
      <c r="AT980" s="26" t="str">
        <f t="shared" si="177"/>
        <v/>
      </c>
      <c r="AU980" s="26">
        <f t="shared" si="178"/>
        <v>1</v>
      </c>
      <c r="AV980" s="26">
        <f>COUNTIF($AU$2:AU980,0)</f>
        <v>586</v>
      </c>
    </row>
    <row r="981" spans="19:48" ht="18" customHeight="1" x14ac:dyDescent="0.7">
      <c r="S981" s="17">
        <f t="shared" si="180"/>
        <v>44427</v>
      </c>
      <c r="T981" s="25">
        <f t="shared" si="174"/>
        <v>44427</v>
      </c>
      <c r="U981" s="24" t="str">
        <f t="shared" si="175"/>
        <v>35</v>
      </c>
      <c r="V981" s="23">
        <f>IF(S981="","",IF(COUNTIF(祝日計算!$D$6:$H$12,祝日計算!U981)&gt;0,1,0))</f>
        <v>0</v>
      </c>
      <c r="AI981" s="17" t="str">
        <f t="shared" si="172"/>
        <v/>
      </c>
      <c r="AJ981" s="18"/>
      <c r="AL981" s="17" t="str">
        <f>IF(COUNTIF($AL$2:AL980,AI981)&gt;0,"",IF(AI981="","",AI981))</f>
        <v/>
      </c>
      <c r="AM981" s="16"/>
      <c r="AR981" s="27">
        <f t="shared" si="179"/>
        <v>44445</v>
      </c>
      <c r="AS981" s="27" t="str">
        <f t="shared" si="176"/>
        <v>月</v>
      </c>
      <c r="AT981" s="26" t="str">
        <f t="shared" si="177"/>
        <v/>
      </c>
      <c r="AU981" s="26">
        <f t="shared" si="178"/>
        <v>0</v>
      </c>
      <c r="AV981" s="26">
        <f>COUNTIF($AU$2:AU981,0)</f>
        <v>587</v>
      </c>
    </row>
    <row r="982" spans="19:48" ht="18" customHeight="1" x14ac:dyDescent="0.7">
      <c r="S982" s="17">
        <f t="shared" si="180"/>
        <v>44428</v>
      </c>
      <c r="T982" s="25">
        <f t="shared" si="174"/>
        <v>44428</v>
      </c>
      <c r="U982" s="24" t="str">
        <f t="shared" si="175"/>
        <v>36</v>
      </c>
      <c r="V982" s="23">
        <f>IF(S982="","",IF(COUNTIF(祝日計算!$D$6:$H$12,祝日計算!U982)&gt;0,1,0))</f>
        <v>0</v>
      </c>
      <c r="AI982" s="17" t="str">
        <f t="shared" si="172"/>
        <v/>
      </c>
      <c r="AJ982" s="18"/>
      <c r="AL982" s="17" t="str">
        <f>IF(COUNTIF($AL$2:AL981,AI982)&gt;0,"",IF(AI982="","",AI982))</f>
        <v/>
      </c>
      <c r="AM982" s="16"/>
      <c r="AR982" s="27">
        <f t="shared" si="179"/>
        <v>44446</v>
      </c>
      <c r="AS982" s="27" t="str">
        <f t="shared" si="176"/>
        <v>火</v>
      </c>
      <c r="AT982" s="26" t="str">
        <f t="shared" si="177"/>
        <v/>
      </c>
      <c r="AU982" s="26">
        <f t="shared" si="178"/>
        <v>0</v>
      </c>
      <c r="AV982" s="26">
        <f>COUNTIF($AU$2:AU982,0)</f>
        <v>588</v>
      </c>
    </row>
    <row r="983" spans="19:48" ht="18" customHeight="1" x14ac:dyDescent="0.7">
      <c r="S983" s="17">
        <f t="shared" si="180"/>
        <v>44429</v>
      </c>
      <c r="T983" s="25">
        <f t="shared" si="174"/>
        <v>44429</v>
      </c>
      <c r="U983" s="24" t="str">
        <f t="shared" si="175"/>
        <v>37</v>
      </c>
      <c r="V983" s="23">
        <f>IF(S983="","",IF(COUNTIF(祝日計算!$D$6:$H$12,祝日計算!U983)&gt;0,1,0))</f>
        <v>1</v>
      </c>
      <c r="AI983" s="17" t="str">
        <f t="shared" si="172"/>
        <v/>
      </c>
      <c r="AJ983" s="18"/>
      <c r="AL983" s="17" t="str">
        <f>IF(COUNTIF($AL$2:AL982,AI983)&gt;0,"",IF(AI983="","",AI983))</f>
        <v/>
      </c>
      <c r="AM983" s="16"/>
      <c r="AR983" s="27">
        <f t="shared" si="179"/>
        <v>44447</v>
      </c>
      <c r="AS983" s="27" t="str">
        <f t="shared" si="176"/>
        <v>水</v>
      </c>
      <c r="AT983" s="26" t="str">
        <f t="shared" si="177"/>
        <v/>
      </c>
      <c r="AU983" s="26">
        <f t="shared" si="178"/>
        <v>0</v>
      </c>
      <c r="AV983" s="26">
        <f>COUNTIF($AU$2:AU983,0)</f>
        <v>589</v>
      </c>
    </row>
    <row r="984" spans="19:48" ht="18" customHeight="1" x14ac:dyDescent="0.7">
      <c r="S984" s="17">
        <f t="shared" si="180"/>
        <v>44430</v>
      </c>
      <c r="T984" s="25">
        <f t="shared" si="174"/>
        <v>44430</v>
      </c>
      <c r="U984" s="24" t="str">
        <f t="shared" si="175"/>
        <v>41</v>
      </c>
      <c r="V984" s="23">
        <f>IF(S984="","",IF(COUNTIF(祝日計算!$D$6:$H$12,祝日計算!U984)&gt;0,1,0))</f>
        <v>1</v>
      </c>
      <c r="AI984" s="17" t="str">
        <f t="shared" si="172"/>
        <v/>
      </c>
      <c r="AJ984" s="18"/>
      <c r="AL984" s="17" t="str">
        <f>IF(COUNTIF($AL$2:AL983,AI984)&gt;0,"",IF(AI984="","",AI984))</f>
        <v/>
      </c>
      <c r="AM984" s="16"/>
      <c r="AR984" s="27">
        <f t="shared" si="179"/>
        <v>44448</v>
      </c>
      <c r="AS984" s="27" t="str">
        <f t="shared" si="176"/>
        <v>木</v>
      </c>
      <c r="AT984" s="26" t="str">
        <f t="shared" si="177"/>
        <v/>
      </c>
      <c r="AU984" s="26">
        <f t="shared" si="178"/>
        <v>0</v>
      </c>
      <c r="AV984" s="26">
        <f>COUNTIF($AU$2:AU984,0)</f>
        <v>590</v>
      </c>
    </row>
    <row r="985" spans="19:48" ht="18" customHeight="1" x14ac:dyDescent="0.7">
      <c r="S985" s="17">
        <f t="shared" si="180"/>
        <v>44431</v>
      </c>
      <c r="T985" s="25">
        <f t="shared" si="174"/>
        <v>44431</v>
      </c>
      <c r="U985" s="24" t="str">
        <f t="shared" si="175"/>
        <v>42</v>
      </c>
      <c r="V985" s="23">
        <f>IF(S985="","",IF(COUNTIF(祝日計算!$D$6:$H$12,祝日計算!U985)&gt;0,1,0))</f>
        <v>0</v>
      </c>
      <c r="AI985" s="17">
        <f t="shared" si="172"/>
        <v>44156</v>
      </c>
      <c r="AJ985" s="18"/>
      <c r="AL985" s="17">
        <f>IF(COUNTIF($AL$2:AL984,AI985)&gt;0,"",IF(AI985="","",AI985))</f>
        <v>44156</v>
      </c>
      <c r="AM985" s="16"/>
      <c r="AR985" s="27">
        <f t="shared" si="179"/>
        <v>44449</v>
      </c>
      <c r="AS985" s="27" t="str">
        <f t="shared" si="176"/>
        <v>金</v>
      </c>
      <c r="AT985" s="26" t="str">
        <f t="shared" si="177"/>
        <v/>
      </c>
      <c r="AU985" s="26">
        <f t="shared" si="178"/>
        <v>0</v>
      </c>
      <c r="AV985" s="26">
        <f>COUNTIF($AU$2:AU985,0)</f>
        <v>591</v>
      </c>
    </row>
    <row r="986" spans="19:48" ht="18" customHeight="1" x14ac:dyDescent="0.7">
      <c r="S986" s="17">
        <f t="shared" si="180"/>
        <v>44432</v>
      </c>
      <c r="T986" s="25">
        <f t="shared" si="174"/>
        <v>44432</v>
      </c>
      <c r="U986" s="24" t="str">
        <f t="shared" si="175"/>
        <v>43</v>
      </c>
      <c r="V986" s="23">
        <f>IF(S986="","",IF(COUNTIF(祝日計算!$D$6:$H$12,祝日計算!U986)&gt;0,1,0))</f>
        <v>1</v>
      </c>
      <c r="AI986" s="17">
        <f t="shared" si="172"/>
        <v>44157</v>
      </c>
      <c r="AJ986" s="18"/>
      <c r="AL986" s="17">
        <f>IF(COUNTIF($AL$2:AL985,AI986)&gt;0,"",IF(AI986="","",AI986))</f>
        <v>44157</v>
      </c>
      <c r="AM986" s="16"/>
      <c r="AR986" s="27">
        <f t="shared" si="179"/>
        <v>44450</v>
      </c>
      <c r="AS986" s="27" t="str">
        <f t="shared" si="176"/>
        <v>土</v>
      </c>
      <c r="AT986" s="26" t="str">
        <f t="shared" si="177"/>
        <v/>
      </c>
      <c r="AU986" s="26">
        <f t="shared" si="178"/>
        <v>1</v>
      </c>
      <c r="AV986" s="26">
        <f>COUNTIF($AU$2:AU986,0)</f>
        <v>591</v>
      </c>
    </row>
    <row r="987" spans="19:48" ht="18" customHeight="1" x14ac:dyDescent="0.7">
      <c r="S987" s="17">
        <f t="shared" si="180"/>
        <v>44433</v>
      </c>
      <c r="T987" s="25">
        <f t="shared" si="174"/>
        <v>44433</v>
      </c>
      <c r="U987" s="24" t="str">
        <f t="shared" si="175"/>
        <v>44</v>
      </c>
      <c r="V987" s="23">
        <f>IF(S987="","",IF(COUNTIF(祝日計算!$D$6:$H$12,祝日計算!U987)&gt;0,1,0))</f>
        <v>0</v>
      </c>
      <c r="AI987" s="17" t="str">
        <f t="shared" ref="AI987:AI1050" si="181">IF(V706=0,"",S706)</f>
        <v/>
      </c>
      <c r="AJ987" s="18"/>
      <c r="AL987" s="17" t="str">
        <f>IF(COUNTIF($AL$2:AL986,AI987)&gt;0,"",IF(AI987="","",AI987))</f>
        <v/>
      </c>
      <c r="AM987" s="16"/>
      <c r="AR987" s="27">
        <f t="shared" si="179"/>
        <v>44451</v>
      </c>
      <c r="AS987" s="27" t="str">
        <f t="shared" si="176"/>
        <v>日</v>
      </c>
      <c r="AT987" s="26" t="str">
        <f t="shared" si="177"/>
        <v/>
      </c>
      <c r="AU987" s="26">
        <f t="shared" si="178"/>
        <v>1</v>
      </c>
      <c r="AV987" s="26">
        <f>COUNTIF($AU$2:AU987,0)</f>
        <v>591</v>
      </c>
    </row>
    <row r="988" spans="19:48" ht="18" customHeight="1" x14ac:dyDescent="0.7">
      <c r="S988" s="17">
        <f t="shared" si="180"/>
        <v>44434</v>
      </c>
      <c r="T988" s="25">
        <f t="shared" si="174"/>
        <v>44434</v>
      </c>
      <c r="U988" s="24" t="str">
        <f t="shared" si="175"/>
        <v>45</v>
      </c>
      <c r="V988" s="23">
        <f>IF(S988="","",IF(COUNTIF(祝日計算!$D$6:$H$12,祝日計算!U988)&gt;0,1,0))</f>
        <v>0</v>
      </c>
      <c r="AI988" s="17">
        <f t="shared" si="181"/>
        <v>44159</v>
      </c>
      <c r="AJ988" s="18"/>
      <c r="AL988" s="17">
        <f>IF(COUNTIF($AL$2:AL987,AI988)&gt;0,"",IF(AI988="","",AI988))</f>
        <v>44159</v>
      </c>
      <c r="AM988" s="16"/>
      <c r="AR988" s="27">
        <f t="shared" si="179"/>
        <v>44452</v>
      </c>
      <c r="AS988" s="27" t="str">
        <f t="shared" si="176"/>
        <v>月</v>
      </c>
      <c r="AT988" s="26" t="str">
        <f t="shared" si="177"/>
        <v/>
      </c>
      <c r="AU988" s="26">
        <f t="shared" si="178"/>
        <v>0</v>
      </c>
      <c r="AV988" s="26">
        <f>COUNTIF($AU$2:AU988,0)</f>
        <v>592</v>
      </c>
    </row>
    <row r="989" spans="19:48" ht="18" customHeight="1" x14ac:dyDescent="0.7">
      <c r="S989" s="17">
        <f t="shared" si="180"/>
        <v>44435</v>
      </c>
      <c r="T989" s="25">
        <f t="shared" si="174"/>
        <v>44435</v>
      </c>
      <c r="U989" s="24" t="str">
        <f t="shared" si="175"/>
        <v>46</v>
      </c>
      <c r="V989" s="23">
        <f>IF(S989="","",IF(COUNTIF(祝日計算!$D$6:$H$12,祝日計算!U989)&gt;0,1,0))</f>
        <v>0</v>
      </c>
      <c r="AI989" s="17" t="str">
        <f t="shared" si="181"/>
        <v/>
      </c>
      <c r="AJ989" s="18"/>
      <c r="AL989" s="17" t="str">
        <f>IF(COUNTIF($AL$2:AL988,AI989)&gt;0,"",IF(AI989="","",AI989))</f>
        <v/>
      </c>
      <c r="AM989" s="16"/>
      <c r="AR989" s="27">
        <f t="shared" si="179"/>
        <v>44453</v>
      </c>
      <c r="AS989" s="27" t="str">
        <f t="shared" si="176"/>
        <v>火</v>
      </c>
      <c r="AT989" s="26" t="str">
        <f t="shared" si="177"/>
        <v/>
      </c>
      <c r="AU989" s="26">
        <f t="shared" si="178"/>
        <v>1</v>
      </c>
      <c r="AV989" s="26">
        <f>COUNTIF($AU$2:AU989,0)</f>
        <v>592</v>
      </c>
    </row>
    <row r="990" spans="19:48" ht="18" customHeight="1" x14ac:dyDescent="0.7">
      <c r="S990" s="17">
        <f t="shared" si="180"/>
        <v>44436</v>
      </c>
      <c r="T990" s="25">
        <f t="shared" si="174"/>
        <v>44436</v>
      </c>
      <c r="U990" s="24" t="str">
        <f t="shared" si="175"/>
        <v>47</v>
      </c>
      <c r="V990" s="23">
        <f>IF(S990="","",IF(COUNTIF(祝日計算!$D$6:$H$12,祝日計算!U990)&gt;0,1,0))</f>
        <v>1</v>
      </c>
      <c r="AI990" s="17" t="str">
        <f t="shared" si="181"/>
        <v/>
      </c>
      <c r="AJ990" s="18"/>
      <c r="AL990" s="17" t="str">
        <f>IF(COUNTIF($AL$2:AL989,AI990)&gt;0,"",IF(AI990="","",AI990))</f>
        <v/>
      </c>
      <c r="AM990" s="16"/>
      <c r="AR990" s="27">
        <f t="shared" si="179"/>
        <v>44454</v>
      </c>
      <c r="AS990" s="27" t="str">
        <f t="shared" si="176"/>
        <v>水</v>
      </c>
      <c r="AT990" s="26" t="str">
        <f t="shared" si="177"/>
        <v/>
      </c>
      <c r="AU990" s="26">
        <f t="shared" si="178"/>
        <v>0</v>
      </c>
      <c r="AV990" s="26">
        <f>COUNTIF($AU$2:AU990,0)</f>
        <v>593</v>
      </c>
    </row>
    <row r="991" spans="19:48" ht="18" customHeight="1" x14ac:dyDescent="0.7">
      <c r="S991" s="17">
        <f t="shared" si="180"/>
        <v>44437</v>
      </c>
      <c r="T991" s="25">
        <f t="shared" si="174"/>
        <v>44437</v>
      </c>
      <c r="U991" s="24" t="str">
        <f t="shared" si="175"/>
        <v>51</v>
      </c>
      <c r="V991" s="23">
        <f>IF(S991="","",IF(COUNTIF(祝日計算!$D$6:$H$12,祝日計算!U991)&gt;0,1,0))</f>
        <v>1</v>
      </c>
      <c r="AI991" s="17" t="str">
        <f t="shared" si="181"/>
        <v/>
      </c>
      <c r="AJ991" s="18"/>
      <c r="AL991" s="17" t="str">
        <f>IF(COUNTIF($AL$2:AL990,AI991)&gt;0,"",IF(AI991="","",AI991))</f>
        <v/>
      </c>
      <c r="AM991" s="16"/>
      <c r="AR991" s="27">
        <f t="shared" si="179"/>
        <v>44455</v>
      </c>
      <c r="AS991" s="27" t="str">
        <f t="shared" si="176"/>
        <v>木</v>
      </c>
      <c r="AT991" s="26" t="str">
        <f t="shared" si="177"/>
        <v/>
      </c>
      <c r="AU991" s="26">
        <f t="shared" si="178"/>
        <v>0</v>
      </c>
      <c r="AV991" s="26">
        <f>COUNTIF($AU$2:AU991,0)</f>
        <v>594</v>
      </c>
    </row>
    <row r="992" spans="19:48" ht="18" customHeight="1" x14ac:dyDescent="0.7">
      <c r="S992" s="17">
        <f t="shared" si="180"/>
        <v>44438</v>
      </c>
      <c r="T992" s="25">
        <f t="shared" si="174"/>
        <v>44438</v>
      </c>
      <c r="U992" s="24" t="str">
        <f t="shared" si="175"/>
        <v>52</v>
      </c>
      <c r="V992" s="23">
        <f>IF(S992="","",IF(COUNTIF(祝日計算!$D$6:$H$12,祝日計算!U992)&gt;0,1,0))</f>
        <v>0</v>
      </c>
      <c r="AI992" s="17">
        <f t="shared" si="181"/>
        <v>44163</v>
      </c>
      <c r="AJ992" s="18"/>
      <c r="AL992" s="17">
        <f>IF(COUNTIF($AL$2:AL991,AI992)&gt;0,"",IF(AI992="","",AI992))</f>
        <v>44163</v>
      </c>
      <c r="AM992" s="16"/>
      <c r="AR992" s="27">
        <f t="shared" si="179"/>
        <v>44456</v>
      </c>
      <c r="AS992" s="27" t="str">
        <f t="shared" si="176"/>
        <v>金</v>
      </c>
      <c r="AT992" s="26" t="str">
        <f t="shared" si="177"/>
        <v/>
      </c>
      <c r="AU992" s="26">
        <f t="shared" si="178"/>
        <v>0</v>
      </c>
      <c r="AV992" s="26">
        <f>COUNTIF($AU$2:AU992,0)</f>
        <v>595</v>
      </c>
    </row>
    <row r="993" spans="19:48" ht="18" customHeight="1" x14ac:dyDescent="0.7">
      <c r="S993" s="17">
        <f t="shared" si="180"/>
        <v>44439</v>
      </c>
      <c r="T993" s="25">
        <f t="shared" si="174"/>
        <v>44439</v>
      </c>
      <c r="U993" s="24" t="str">
        <f t="shared" si="175"/>
        <v>53</v>
      </c>
      <c r="V993" s="23">
        <f>IF(S993="","",IF(COUNTIF(祝日計算!$D$6:$H$12,祝日計算!U993)&gt;0,1,0))</f>
        <v>0</v>
      </c>
      <c r="AI993" s="17">
        <f t="shared" si="181"/>
        <v>44164</v>
      </c>
      <c r="AJ993" s="18"/>
      <c r="AL993" s="17">
        <f>IF(COUNTIF($AL$2:AL992,AI993)&gt;0,"",IF(AI993="","",AI993))</f>
        <v>44164</v>
      </c>
      <c r="AM993" s="16"/>
      <c r="AR993" s="27">
        <f t="shared" si="179"/>
        <v>44457</v>
      </c>
      <c r="AS993" s="27" t="str">
        <f t="shared" si="176"/>
        <v>土</v>
      </c>
      <c r="AT993" s="26" t="str">
        <f t="shared" si="177"/>
        <v/>
      </c>
      <c r="AU993" s="26">
        <f t="shared" si="178"/>
        <v>1</v>
      </c>
      <c r="AV993" s="26">
        <f>COUNTIF($AU$2:AU993,0)</f>
        <v>595</v>
      </c>
    </row>
    <row r="994" spans="19:48" ht="18" customHeight="1" x14ac:dyDescent="0.7">
      <c r="S994" s="17">
        <f>DATE(設定!$G$2+1,9,1)</f>
        <v>44440</v>
      </c>
      <c r="T994" s="25">
        <f t="shared" si="174"/>
        <v>44440</v>
      </c>
      <c r="U994" s="24" t="str">
        <f t="shared" si="175"/>
        <v>14</v>
      </c>
      <c r="V994" s="23">
        <f>IF(S994="","",IF(COUNTIF(祝日計算!$D$6:$H$12,祝日計算!U994)&gt;0,1,0))</f>
        <v>0</v>
      </c>
      <c r="AI994" s="17" t="str">
        <f t="shared" si="181"/>
        <v/>
      </c>
      <c r="AJ994" s="18"/>
      <c r="AL994" s="17" t="str">
        <f>IF(COUNTIF($AL$2:AL993,AI994)&gt;0,"",IF(AI994="","",AI994))</f>
        <v/>
      </c>
      <c r="AM994" s="16"/>
      <c r="AR994" s="27">
        <f t="shared" si="179"/>
        <v>44458</v>
      </c>
      <c r="AS994" s="27" t="str">
        <f t="shared" si="176"/>
        <v>日</v>
      </c>
      <c r="AT994" s="26" t="str">
        <f t="shared" si="177"/>
        <v/>
      </c>
      <c r="AU994" s="26">
        <f t="shared" si="178"/>
        <v>1</v>
      </c>
      <c r="AV994" s="26">
        <f>COUNTIF($AU$2:AU994,0)</f>
        <v>595</v>
      </c>
    </row>
    <row r="995" spans="19:48" ht="18" customHeight="1" x14ac:dyDescent="0.7">
      <c r="S995" s="17">
        <f t="shared" ref="S995:S1024" si="182">IF(S994="","",IF(MONTH(S994)&lt;&gt;MONTH(S994+1),"",S994+1))</f>
        <v>44441</v>
      </c>
      <c r="T995" s="25">
        <f t="shared" si="174"/>
        <v>44441</v>
      </c>
      <c r="U995" s="24" t="str">
        <f t="shared" si="175"/>
        <v>15</v>
      </c>
      <c r="V995" s="23">
        <f>IF(S995="","",IF(COUNTIF(祝日計算!$D$6:$H$12,祝日計算!U995)&gt;0,1,0))</f>
        <v>0</v>
      </c>
      <c r="AI995" s="17" t="str">
        <f t="shared" si="181"/>
        <v/>
      </c>
      <c r="AJ995" s="18"/>
      <c r="AL995" s="17" t="str">
        <f>IF(COUNTIF($AL$2:AL994,AI995)&gt;0,"",IF(AI995="","",AI995))</f>
        <v/>
      </c>
      <c r="AM995" s="16"/>
      <c r="AR995" s="27">
        <f t="shared" si="179"/>
        <v>44459</v>
      </c>
      <c r="AS995" s="27" t="str">
        <f t="shared" si="176"/>
        <v>祝</v>
      </c>
      <c r="AT995" s="26" t="str">
        <f t="shared" si="177"/>
        <v>敬老の日</v>
      </c>
      <c r="AU995" s="26">
        <f t="shared" si="178"/>
        <v>1</v>
      </c>
      <c r="AV995" s="26">
        <f>COUNTIF($AU$2:AU995,0)</f>
        <v>595</v>
      </c>
    </row>
    <row r="996" spans="19:48" ht="18" customHeight="1" x14ac:dyDescent="0.7">
      <c r="S996" s="17">
        <f t="shared" si="182"/>
        <v>44442</v>
      </c>
      <c r="T996" s="25">
        <f t="shared" si="174"/>
        <v>44442</v>
      </c>
      <c r="U996" s="24" t="str">
        <f t="shared" si="175"/>
        <v>16</v>
      </c>
      <c r="V996" s="23">
        <f>IF(S996="","",IF(COUNTIF(祝日計算!$D$6:$H$12,祝日計算!U996)&gt;0,1,0))</f>
        <v>0</v>
      </c>
      <c r="AI996" s="17" t="str">
        <f t="shared" si="181"/>
        <v/>
      </c>
      <c r="AJ996" s="18"/>
      <c r="AL996" s="17" t="str">
        <f>IF(COUNTIF($AL$2:AL995,AI996)&gt;0,"",IF(AI996="","",AI996))</f>
        <v/>
      </c>
      <c r="AM996" s="16"/>
      <c r="AR996" s="27">
        <f t="shared" si="179"/>
        <v>44460</v>
      </c>
      <c r="AS996" s="27" t="str">
        <f t="shared" si="176"/>
        <v>火</v>
      </c>
      <c r="AT996" s="26" t="str">
        <f t="shared" si="177"/>
        <v/>
      </c>
      <c r="AU996" s="26">
        <f t="shared" si="178"/>
        <v>0</v>
      </c>
      <c r="AV996" s="26">
        <f>COUNTIF($AU$2:AU996,0)</f>
        <v>596</v>
      </c>
    </row>
    <row r="997" spans="19:48" ht="18" customHeight="1" x14ac:dyDescent="0.7">
      <c r="S997" s="17">
        <f t="shared" si="182"/>
        <v>44443</v>
      </c>
      <c r="T997" s="25">
        <f t="shared" si="174"/>
        <v>44443</v>
      </c>
      <c r="U997" s="24" t="str">
        <f t="shared" si="175"/>
        <v>17</v>
      </c>
      <c r="V997" s="23">
        <f>IF(S997="","",IF(COUNTIF(祝日計算!$D$6:$H$12,祝日計算!U997)&gt;0,1,0))</f>
        <v>1</v>
      </c>
      <c r="AI997" s="17" t="str">
        <f t="shared" si="181"/>
        <v/>
      </c>
      <c r="AJ997" s="18"/>
      <c r="AL997" s="17" t="str">
        <f>IF(COUNTIF($AL$2:AL996,AI997)&gt;0,"",IF(AI997="","",AI997))</f>
        <v/>
      </c>
      <c r="AM997" s="16"/>
      <c r="AR997" s="27">
        <f t="shared" si="179"/>
        <v>44461</v>
      </c>
      <c r="AS997" s="27" t="str">
        <f t="shared" si="176"/>
        <v>水</v>
      </c>
      <c r="AT997" s="26" t="str">
        <f t="shared" si="177"/>
        <v/>
      </c>
      <c r="AU997" s="26">
        <f t="shared" si="178"/>
        <v>0</v>
      </c>
      <c r="AV997" s="26">
        <f>COUNTIF($AU$2:AU997,0)</f>
        <v>597</v>
      </c>
    </row>
    <row r="998" spans="19:48" ht="18" customHeight="1" x14ac:dyDescent="0.7">
      <c r="S998" s="17">
        <f t="shared" si="182"/>
        <v>44444</v>
      </c>
      <c r="T998" s="25">
        <f t="shared" si="174"/>
        <v>44444</v>
      </c>
      <c r="U998" s="24" t="str">
        <f t="shared" si="175"/>
        <v>11</v>
      </c>
      <c r="V998" s="23">
        <f>IF(S998="","",IF(COUNTIF(祝日計算!$D$6:$H$12,祝日計算!U998)&gt;0,1,0))</f>
        <v>1</v>
      </c>
      <c r="AI998" s="17" t="str">
        <f t="shared" si="181"/>
        <v/>
      </c>
      <c r="AJ998" s="18"/>
      <c r="AL998" s="17" t="str">
        <f>IF(COUNTIF($AL$2:AL997,AI998)&gt;0,"",IF(AI998="","",AI998))</f>
        <v/>
      </c>
      <c r="AM998" s="16"/>
      <c r="AR998" s="27">
        <f t="shared" si="179"/>
        <v>44462</v>
      </c>
      <c r="AS998" s="27" t="str">
        <f t="shared" si="176"/>
        <v>祝</v>
      </c>
      <c r="AT998" s="26" t="str">
        <f t="shared" si="177"/>
        <v>秋分の日</v>
      </c>
      <c r="AU998" s="26">
        <f t="shared" si="178"/>
        <v>1</v>
      </c>
      <c r="AV998" s="26">
        <f>COUNTIF($AU$2:AU998,0)</f>
        <v>597</v>
      </c>
    </row>
    <row r="999" spans="19:48" ht="18" customHeight="1" x14ac:dyDescent="0.7">
      <c r="S999" s="17">
        <f t="shared" si="182"/>
        <v>44445</v>
      </c>
      <c r="T999" s="25">
        <f t="shared" si="174"/>
        <v>44445</v>
      </c>
      <c r="U999" s="24" t="str">
        <f t="shared" si="175"/>
        <v>12</v>
      </c>
      <c r="V999" s="23">
        <f>IF(S999="","",IF(COUNTIF(祝日計算!$D$6:$H$12,祝日計算!U999)&gt;0,1,0))</f>
        <v>0</v>
      </c>
      <c r="AI999" s="17" t="str">
        <f t="shared" si="181"/>
        <v/>
      </c>
      <c r="AJ999" s="18"/>
      <c r="AL999" s="17" t="str">
        <f>IF(COUNTIF($AL$2:AL998,AI999)&gt;0,"",IF(AI999="","",AI999))</f>
        <v/>
      </c>
      <c r="AM999" s="16"/>
      <c r="AR999" s="27">
        <f t="shared" si="179"/>
        <v>44463</v>
      </c>
      <c r="AS999" s="27" t="str">
        <f t="shared" si="176"/>
        <v>金</v>
      </c>
      <c r="AT999" s="26" t="str">
        <f t="shared" si="177"/>
        <v/>
      </c>
      <c r="AU999" s="26">
        <f t="shared" si="178"/>
        <v>0</v>
      </c>
      <c r="AV999" s="26">
        <f>COUNTIF($AU$2:AU999,0)</f>
        <v>598</v>
      </c>
    </row>
    <row r="1000" spans="19:48" ht="18" customHeight="1" x14ac:dyDescent="0.7">
      <c r="S1000" s="17">
        <f t="shared" si="182"/>
        <v>44446</v>
      </c>
      <c r="T1000" s="25">
        <f t="shared" si="174"/>
        <v>44446</v>
      </c>
      <c r="U1000" s="24" t="str">
        <f t="shared" si="175"/>
        <v>13</v>
      </c>
      <c r="V1000" s="23">
        <f>IF(S1000="","",IF(COUNTIF(祝日計算!$D$6:$H$12,祝日計算!U1000)&gt;0,1,0))</f>
        <v>0</v>
      </c>
      <c r="AI1000" s="17">
        <f t="shared" si="181"/>
        <v>44170</v>
      </c>
      <c r="AJ1000" s="18"/>
      <c r="AL1000" s="17">
        <f>IF(COUNTIF($AL$2:AL999,AI1000)&gt;0,"",IF(AI1000="","",AI1000))</f>
        <v>44170</v>
      </c>
      <c r="AM1000" s="16"/>
      <c r="AR1000" s="27">
        <f t="shared" si="179"/>
        <v>44464</v>
      </c>
      <c r="AS1000" s="27" t="str">
        <f t="shared" si="176"/>
        <v>土</v>
      </c>
      <c r="AT1000" s="26" t="str">
        <f t="shared" si="177"/>
        <v/>
      </c>
      <c r="AU1000" s="26">
        <f t="shared" si="178"/>
        <v>1</v>
      </c>
      <c r="AV1000" s="26">
        <f>COUNTIF($AU$2:AU1000,0)</f>
        <v>598</v>
      </c>
    </row>
    <row r="1001" spans="19:48" ht="18" customHeight="1" x14ac:dyDescent="0.7">
      <c r="S1001" s="17">
        <f t="shared" si="182"/>
        <v>44447</v>
      </c>
      <c r="T1001" s="25">
        <f t="shared" si="174"/>
        <v>44447</v>
      </c>
      <c r="U1001" s="24" t="str">
        <f t="shared" si="175"/>
        <v>24</v>
      </c>
      <c r="V1001" s="23">
        <f>IF(S1001="","",IF(COUNTIF(祝日計算!$D$6:$H$12,祝日計算!U1001)&gt;0,1,0))</f>
        <v>0</v>
      </c>
      <c r="AI1001" s="17">
        <f t="shared" si="181"/>
        <v>44171</v>
      </c>
      <c r="AJ1001" s="18"/>
      <c r="AL1001" s="17">
        <f>IF(COUNTIF($AL$2:AL1000,AI1001)&gt;0,"",IF(AI1001="","",AI1001))</f>
        <v>44171</v>
      </c>
      <c r="AM1001" s="16"/>
      <c r="AR1001" s="27">
        <f t="shared" si="179"/>
        <v>44465</v>
      </c>
      <c r="AS1001" s="27" t="str">
        <f t="shared" si="176"/>
        <v>日</v>
      </c>
      <c r="AT1001" s="26" t="str">
        <f t="shared" si="177"/>
        <v/>
      </c>
      <c r="AU1001" s="26">
        <f t="shared" si="178"/>
        <v>1</v>
      </c>
      <c r="AV1001" s="26">
        <f>COUNTIF($AU$2:AU1001,0)</f>
        <v>598</v>
      </c>
    </row>
    <row r="1002" spans="19:48" ht="18" customHeight="1" x14ac:dyDescent="0.7">
      <c r="S1002" s="17">
        <f t="shared" si="182"/>
        <v>44448</v>
      </c>
      <c r="T1002" s="25">
        <f t="shared" si="174"/>
        <v>44448</v>
      </c>
      <c r="U1002" s="24" t="str">
        <f t="shared" si="175"/>
        <v>25</v>
      </c>
      <c r="V1002" s="23">
        <f>IF(S1002="","",IF(COUNTIF(祝日計算!$D$6:$H$12,祝日計算!U1002)&gt;0,1,0))</f>
        <v>0</v>
      </c>
      <c r="AI1002" s="17" t="str">
        <f t="shared" si="181"/>
        <v/>
      </c>
      <c r="AJ1002" s="18"/>
      <c r="AL1002" s="17" t="str">
        <f>IF(COUNTIF($AL$2:AL1001,AI1002)&gt;0,"",IF(AI1002="","",AI1002))</f>
        <v/>
      </c>
      <c r="AM1002" s="16"/>
      <c r="AR1002" s="27">
        <f t="shared" si="179"/>
        <v>44466</v>
      </c>
      <c r="AS1002" s="27" t="str">
        <f t="shared" si="176"/>
        <v>月</v>
      </c>
      <c r="AT1002" s="26" t="str">
        <f t="shared" si="177"/>
        <v/>
      </c>
      <c r="AU1002" s="26">
        <f t="shared" si="178"/>
        <v>0</v>
      </c>
      <c r="AV1002" s="26">
        <f>COUNTIF($AU$2:AU1002,0)</f>
        <v>599</v>
      </c>
    </row>
    <row r="1003" spans="19:48" ht="18" customHeight="1" x14ac:dyDescent="0.7">
      <c r="S1003" s="17">
        <f t="shared" si="182"/>
        <v>44449</v>
      </c>
      <c r="T1003" s="25">
        <f t="shared" si="174"/>
        <v>44449</v>
      </c>
      <c r="U1003" s="24" t="str">
        <f t="shared" si="175"/>
        <v>26</v>
      </c>
      <c r="V1003" s="23">
        <f>IF(S1003="","",IF(COUNTIF(祝日計算!$D$6:$H$12,祝日計算!U1003)&gt;0,1,0))</f>
        <v>0</v>
      </c>
      <c r="AI1003" s="17">
        <f t="shared" si="181"/>
        <v>44173</v>
      </c>
      <c r="AJ1003" s="18"/>
      <c r="AL1003" s="17">
        <f>IF(COUNTIF($AL$2:AL1002,AI1003)&gt;0,"",IF(AI1003="","",AI1003))</f>
        <v>44173</v>
      </c>
      <c r="AM1003" s="16"/>
      <c r="AR1003" s="27">
        <f t="shared" si="179"/>
        <v>44467</v>
      </c>
      <c r="AS1003" s="27" t="str">
        <f t="shared" si="176"/>
        <v>火</v>
      </c>
      <c r="AT1003" s="26" t="str">
        <f t="shared" si="177"/>
        <v/>
      </c>
      <c r="AU1003" s="26">
        <f t="shared" si="178"/>
        <v>1</v>
      </c>
      <c r="AV1003" s="26">
        <f>COUNTIF($AU$2:AU1003,0)</f>
        <v>599</v>
      </c>
    </row>
    <row r="1004" spans="19:48" ht="18" customHeight="1" x14ac:dyDescent="0.7">
      <c r="S1004" s="17">
        <f t="shared" si="182"/>
        <v>44450</v>
      </c>
      <c r="T1004" s="25">
        <f t="shared" si="174"/>
        <v>44450</v>
      </c>
      <c r="U1004" s="24" t="str">
        <f t="shared" si="175"/>
        <v>27</v>
      </c>
      <c r="V1004" s="23">
        <f>IF(S1004="","",IF(COUNTIF(祝日計算!$D$6:$H$12,祝日計算!U1004)&gt;0,1,0))</f>
        <v>1</v>
      </c>
      <c r="AI1004" s="17" t="str">
        <f t="shared" si="181"/>
        <v/>
      </c>
      <c r="AJ1004" s="18"/>
      <c r="AL1004" s="17" t="str">
        <f>IF(COUNTIF($AL$2:AL1003,AI1004)&gt;0,"",IF(AI1004="","",AI1004))</f>
        <v/>
      </c>
      <c r="AM1004" s="16"/>
      <c r="AR1004" s="27">
        <f t="shared" si="179"/>
        <v>44468</v>
      </c>
      <c r="AS1004" s="27" t="str">
        <f t="shared" si="176"/>
        <v>水</v>
      </c>
      <c r="AT1004" s="26" t="str">
        <f t="shared" si="177"/>
        <v/>
      </c>
      <c r="AU1004" s="26">
        <f t="shared" si="178"/>
        <v>0</v>
      </c>
      <c r="AV1004" s="26">
        <f>COUNTIF($AU$2:AU1004,0)</f>
        <v>600</v>
      </c>
    </row>
    <row r="1005" spans="19:48" ht="18" customHeight="1" x14ac:dyDescent="0.7">
      <c r="S1005" s="17">
        <f t="shared" si="182"/>
        <v>44451</v>
      </c>
      <c r="T1005" s="25">
        <f t="shared" si="174"/>
        <v>44451</v>
      </c>
      <c r="U1005" s="24" t="str">
        <f t="shared" si="175"/>
        <v>21</v>
      </c>
      <c r="V1005" s="23">
        <f>IF(S1005="","",IF(COUNTIF(祝日計算!$D$6:$H$12,祝日計算!U1005)&gt;0,1,0))</f>
        <v>1</v>
      </c>
      <c r="AI1005" s="17" t="str">
        <f t="shared" si="181"/>
        <v/>
      </c>
      <c r="AJ1005" s="18"/>
      <c r="AL1005" s="17" t="str">
        <f>IF(COUNTIF($AL$2:AL1004,AI1005)&gt;0,"",IF(AI1005="","",AI1005))</f>
        <v/>
      </c>
      <c r="AM1005" s="16"/>
      <c r="AR1005" s="27">
        <f t="shared" si="179"/>
        <v>44469</v>
      </c>
      <c r="AS1005" s="27" t="str">
        <f t="shared" si="176"/>
        <v>木</v>
      </c>
      <c r="AT1005" s="26" t="str">
        <f t="shared" si="177"/>
        <v/>
      </c>
      <c r="AU1005" s="26">
        <f t="shared" si="178"/>
        <v>0</v>
      </c>
      <c r="AV1005" s="26">
        <f>COUNTIF($AU$2:AU1005,0)</f>
        <v>601</v>
      </c>
    </row>
    <row r="1006" spans="19:48" ht="18" customHeight="1" x14ac:dyDescent="0.7">
      <c r="S1006" s="17">
        <f t="shared" si="182"/>
        <v>44452</v>
      </c>
      <c r="T1006" s="25">
        <f t="shared" si="174"/>
        <v>44452</v>
      </c>
      <c r="U1006" s="24" t="str">
        <f t="shared" si="175"/>
        <v>22</v>
      </c>
      <c r="V1006" s="23">
        <f>IF(S1006="","",IF(COUNTIF(祝日計算!$D$6:$H$12,祝日計算!U1006)&gt;0,1,0))</f>
        <v>0</v>
      </c>
      <c r="AI1006" s="17" t="str">
        <f t="shared" si="181"/>
        <v/>
      </c>
      <c r="AJ1006" s="18"/>
      <c r="AL1006" s="17" t="str">
        <f>IF(COUNTIF($AL$2:AL1005,AI1006)&gt;0,"",IF(AI1006="","",AI1006))</f>
        <v/>
      </c>
      <c r="AM1006" s="16"/>
      <c r="AR1006" s="27">
        <f t="shared" si="179"/>
        <v>44470</v>
      </c>
      <c r="AS1006" s="27" t="str">
        <f t="shared" si="176"/>
        <v>金</v>
      </c>
      <c r="AT1006" s="26" t="str">
        <f t="shared" si="177"/>
        <v/>
      </c>
      <c r="AU1006" s="26">
        <f t="shared" si="178"/>
        <v>0</v>
      </c>
      <c r="AV1006" s="26">
        <f>COUNTIF($AU$2:AU1006,0)</f>
        <v>602</v>
      </c>
    </row>
    <row r="1007" spans="19:48" ht="18" customHeight="1" x14ac:dyDescent="0.7">
      <c r="S1007" s="17">
        <f t="shared" si="182"/>
        <v>44453</v>
      </c>
      <c r="T1007" s="25">
        <f t="shared" si="174"/>
        <v>44453</v>
      </c>
      <c r="U1007" s="24" t="str">
        <f t="shared" si="175"/>
        <v>23</v>
      </c>
      <c r="V1007" s="23">
        <f>IF(S1007="","",IF(COUNTIF(祝日計算!$D$6:$H$12,祝日計算!U1007)&gt;0,1,0))</f>
        <v>1</v>
      </c>
      <c r="AI1007" s="17">
        <f t="shared" si="181"/>
        <v>44177</v>
      </c>
      <c r="AJ1007" s="18"/>
      <c r="AL1007" s="17">
        <f>IF(COUNTIF($AL$2:AL1006,AI1007)&gt;0,"",IF(AI1007="","",AI1007))</f>
        <v>44177</v>
      </c>
      <c r="AM1007" s="16"/>
      <c r="AR1007" s="27">
        <f t="shared" si="179"/>
        <v>44471</v>
      </c>
      <c r="AS1007" s="27" t="str">
        <f t="shared" si="176"/>
        <v>土</v>
      </c>
      <c r="AT1007" s="26" t="str">
        <f t="shared" si="177"/>
        <v/>
      </c>
      <c r="AU1007" s="26">
        <f t="shared" si="178"/>
        <v>1</v>
      </c>
      <c r="AV1007" s="26">
        <f>COUNTIF($AU$2:AU1007,0)</f>
        <v>602</v>
      </c>
    </row>
    <row r="1008" spans="19:48" ht="18" customHeight="1" x14ac:dyDescent="0.7">
      <c r="S1008" s="17">
        <f t="shared" si="182"/>
        <v>44454</v>
      </c>
      <c r="T1008" s="25">
        <f t="shared" si="174"/>
        <v>44454</v>
      </c>
      <c r="U1008" s="24" t="str">
        <f t="shared" si="175"/>
        <v>34</v>
      </c>
      <c r="V1008" s="23">
        <f>IF(S1008="","",IF(COUNTIF(祝日計算!$D$6:$H$12,祝日計算!U1008)&gt;0,1,0))</f>
        <v>0</v>
      </c>
      <c r="AI1008" s="17">
        <f t="shared" si="181"/>
        <v>44178</v>
      </c>
      <c r="AJ1008" s="18"/>
      <c r="AL1008" s="17">
        <f>IF(COUNTIF($AL$2:AL1007,AI1008)&gt;0,"",IF(AI1008="","",AI1008))</f>
        <v>44178</v>
      </c>
      <c r="AM1008" s="16"/>
      <c r="AR1008" s="27">
        <f t="shared" si="179"/>
        <v>44472</v>
      </c>
      <c r="AS1008" s="27" t="str">
        <f t="shared" si="176"/>
        <v>日</v>
      </c>
      <c r="AT1008" s="26" t="str">
        <f t="shared" si="177"/>
        <v/>
      </c>
      <c r="AU1008" s="26">
        <f t="shared" si="178"/>
        <v>1</v>
      </c>
      <c r="AV1008" s="26">
        <f>COUNTIF($AU$2:AU1008,0)</f>
        <v>602</v>
      </c>
    </row>
    <row r="1009" spans="19:48" ht="18" customHeight="1" x14ac:dyDescent="0.7">
      <c r="S1009" s="17">
        <f t="shared" si="182"/>
        <v>44455</v>
      </c>
      <c r="T1009" s="25">
        <f t="shared" si="174"/>
        <v>44455</v>
      </c>
      <c r="U1009" s="24" t="str">
        <f t="shared" si="175"/>
        <v>35</v>
      </c>
      <c r="V1009" s="23">
        <f>IF(S1009="","",IF(COUNTIF(祝日計算!$D$6:$H$12,祝日計算!U1009)&gt;0,1,0))</f>
        <v>0</v>
      </c>
      <c r="AI1009" s="17" t="str">
        <f t="shared" si="181"/>
        <v/>
      </c>
      <c r="AJ1009" s="18"/>
      <c r="AL1009" s="17" t="str">
        <f>IF(COUNTIF($AL$2:AL1008,AI1009)&gt;0,"",IF(AI1009="","",AI1009))</f>
        <v/>
      </c>
      <c r="AM1009" s="16"/>
      <c r="AR1009" s="27">
        <f t="shared" si="179"/>
        <v>44473</v>
      </c>
      <c r="AS1009" s="27" t="str">
        <f t="shared" si="176"/>
        <v>月</v>
      </c>
      <c r="AT1009" s="26" t="str">
        <f t="shared" si="177"/>
        <v/>
      </c>
      <c r="AU1009" s="26">
        <f t="shared" si="178"/>
        <v>0</v>
      </c>
      <c r="AV1009" s="26">
        <f>COUNTIF($AU$2:AU1009,0)</f>
        <v>603</v>
      </c>
    </row>
    <row r="1010" spans="19:48" ht="18" customHeight="1" x14ac:dyDescent="0.7">
      <c r="S1010" s="17">
        <f t="shared" si="182"/>
        <v>44456</v>
      </c>
      <c r="T1010" s="25">
        <f t="shared" si="174"/>
        <v>44456</v>
      </c>
      <c r="U1010" s="24" t="str">
        <f t="shared" si="175"/>
        <v>36</v>
      </c>
      <c r="V1010" s="23">
        <f>IF(S1010="","",IF(COUNTIF(祝日計算!$D$6:$H$12,祝日計算!U1010)&gt;0,1,0))</f>
        <v>0</v>
      </c>
      <c r="AI1010" s="17" t="str">
        <f t="shared" si="181"/>
        <v/>
      </c>
      <c r="AJ1010" s="18"/>
      <c r="AL1010" s="17" t="str">
        <f>IF(COUNTIF($AL$2:AL1009,AI1010)&gt;0,"",IF(AI1010="","",AI1010))</f>
        <v/>
      </c>
      <c r="AM1010" s="16"/>
      <c r="AR1010" s="27">
        <f t="shared" si="179"/>
        <v>44474</v>
      </c>
      <c r="AS1010" s="27" t="str">
        <f t="shared" si="176"/>
        <v>火</v>
      </c>
      <c r="AT1010" s="26" t="str">
        <f t="shared" si="177"/>
        <v/>
      </c>
      <c r="AU1010" s="26">
        <f t="shared" si="178"/>
        <v>0</v>
      </c>
      <c r="AV1010" s="26">
        <f>COUNTIF($AU$2:AU1010,0)</f>
        <v>604</v>
      </c>
    </row>
    <row r="1011" spans="19:48" ht="18" customHeight="1" x14ac:dyDescent="0.7">
      <c r="S1011" s="17">
        <f t="shared" si="182"/>
        <v>44457</v>
      </c>
      <c r="T1011" s="25">
        <f t="shared" si="174"/>
        <v>44457</v>
      </c>
      <c r="U1011" s="24" t="str">
        <f t="shared" si="175"/>
        <v>37</v>
      </c>
      <c r="V1011" s="23">
        <f>IF(S1011="","",IF(COUNTIF(祝日計算!$D$6:$H$12,祝日計算!U1011)&gt;0,1,0))</f>
        <v>1</v>
      </c>
      <c r="AI1011" s="17" t="str">
        <f t="shared" si="181"/>
        <v/>
      </c>
      <c r="AJ1011" s="18"/>
      <c r="AL1011" s="17" t="str">
        <f>IF(COUNTIF($AL$2:AL1010,AI1011)&gt;0,"",IF(AI1011="","",AI1011))</f>
        <v/>
      </c>
      <c r="AM1011" s="16"/>
      <c r="AR1011" s="27">
        <f t="shared" si="179"/>
        <v>44475</v>
      </c>
      <c r="AS1011" s="27" t="str">
        <f t="shared" si="176"/>
        <v>水</v>
      </c>
      <c r="AT1011" s="26" t="str">
        <f t="shared" si="177"/>
        <v/>
      </c>
      <c r="AU1011" s="26">
        <f t="shared" si="178"/>
        <v>0</v>
      </c>
      <c r="AV1011" s="26">
        <f>COUNTIF($AU$2:AU1011,0)</f>
        <v>605</v>
      </c>
    </row>
    <row r="1012" spans="19:48" ht="18" customHeight="1" x14ac:dyDescent="0.7">
      <c r="S1012" s="17">
        <f t="shared" si="182"/>
        <v>44458</v>
      </c>
      <c r="T1012" s="25">
        <f t="shared" si="174"/>
        <v>44458</v>
      </c>
      <c r="U1012" s="24" t="str">
        <f t="shared" si="175"/>
        <v>31</v>
      </c>
      <c r="V1012" s="23">
        <f>IF(S1012="","",IF(COUNTIF(祝日計算!$D$6:$H$12,祝日計算!U1012)&gt;0,1,0))</f>
        <v>1</v>
      </c>
      <c r="AI1012" s="17" t="str">
        <f t="shared" si="181"/>
        <v/>
      </c>
      <c r="AJ1012" s="18"/>
      <c r="AL1012" s="17" t="str">
        <f>IF(COUNTIF($AL$2:AL1011,AI1012)&gt;0,"",IF(AI1012="","",AI1012))</f>
        <v/>
      </c>
      <c r="AM1012" s="16"/>
      <c r="AR1012" s="27">
        <f t="shared" si="179"/>
        <v>44476</v>
      </c>
      <c r="AS1012" s="27" t="str">
        <f t="shared" si="176"/>
        <v>木</v>
      </c>
      <c r="AT1012" s="26" t="str">
        <f t="shared" si="177"/>
        <v/>
      </c>
      <c r="AU1012" s="26">
        <f t="shared" si="178"/>
        <v>0</v>
      </c>
      <c r="AV1012" s="26">
        <f>COUNTIF($AU$2:AU1012,0)</f>
        <v>606</v>
      </c>
    </row>
    <row r="1013" spans="19:48" ht="18" customHeight="1" x14ac:dyDescent="0.7">
      <c r="S1013" s="17">
        <f t="shared" si="182"/>
        <v>44459</v>
      </c>
      <c r="T1013" s="25">
        <f t="shared" si="174"/>
        <v>44459</v>
      </c>
      <c r="U1013" s="24" t="str">
        <f t="shared" si="175"/>
        <v>32</v>
      </c>
      <c r="V1013" s="23">
        <f>IF(S1013="","",IF(COUNTIF(祝日計算!$D$6:$H$12,祝日計算!U1013)&gt;0,1,0))</f>
        <v>0</v>
      </c>
      <c r="AI1013" s="17" t="str">
        <f t="shared" si="181"/>
        <v/>
      </c>
      <c r="AJ1013" s="18"/>
      <c r="AL1013" s="17" t="str">
        <f>IF(COUNTIF($AL$2:AL1012,AI1013)&gt;0,"",IF(AI1013="","",AI1013))</f>
        <v/>
      </c>
      <c r="AM1013" s="16"/>
      <c r="AR1013" s="27">
        <f t="shared" si="179"/>
        <v>44477</v>
      </c>
      <c r="AS1013" s="27" t="str">
        <f t="shared" si="176"/>
        <v>金</v>
      </c>
      <c r="AT1013" s="26" t="str">
        <f t="shared" si="177"/>
        <v/>
      </c>
      <c r="AU1013" s="26">
        <f t="shared" si="178"/>
        <v>0</v>
      </c>
      <c r="AV1013" s="26">
        <f>COUNTIF($AU$2:AU1013,0)</f>
        <v>607</v>
      </c>
    </row>
    <row r="1014" spans="19:48" ht="18" customHeight="1" x14ac:dyDescent="0.7">
      <c r="S1014" s="17">
        <f t="shared" si="182"/>
        <v>44460</v>
      </c>
      <c r="T1014" s="25">
        <f t="shared" si="174"/>
        <v>44460</v>
      </c>
      <c r="U1014" s="24" t="str">
        <f t="shared" si="175"/>
        <v>33</v>
      </c>
      <c r="V1014" s="23">
        <f>IF(S1014="","",IF(COUNTIF(祝日計算!$D$6:$H$12,祝日計算!U1014)&gt;0,1,0))</f>
        <v>0</v>
      </c>
      <c r="AI1014" s="17">
        <f t="shared" si="181"/>
        <v>44184</v>
      </c>
      <c r="AJ1014" s="18"/>
      <c r="AL1014" s="17">
        <f>IF(COUNTIF($AL$2:AL1013,AI1014)&gt;0,"",IF(AI1014="","",AI1014))</f>
        <v>44184</v>
      </c>
      <c r="AM1014" s="16"/>
      <c r="AR1014" s="27">
        <f t="shared" si="179"/>
        <v>44478</v>
      </c>
      <c r="AS1014" s="27" t="str">
        <f t="shared" si="176"/>
        <v>土</v>
      </c>
      <c r="AT1014" s="26" t="str">
        <f t="shared" si="177"/>
        <v/>
      </c>
      <c r="AU1014" s="26">
        <f t="shared" si="178"/>
        <v>1</v>
      </c>
      <c r="AV1014" s="26">
        <f>COUNTIF($AU$2:AU1014,0)</f>
        <v>607</v>
      </c>
    </row>
    <row r="1015" spans="19:48" ht="18" customHeight="1" x14ac:dyDescent="0.7">
      <c r="S1015" s="17">
        <f t="shared" si="182"/>
        <v>44461</v>
      </c>
      <c r="T1015" s="25">
        <f t="shared" si="174"/>
        <v>44461</v>
      </c>
      <c r="U1015" s="24" t="str">
        <f t="shared" si="175"/>
        <v>44</v>
      </c>
      <c r="V1015" s="23">
        <f>IF(S1015="","",IF(COUNTIF(祝日計算!$D$6:$H$12,祝日計算!U1015)&gt;0,1,0))</f>
        <v>0</v>
      </c>
      <c r="AI1015" s="17">
        <f t="shared" si="181"/>
        <v>44185</v>
      </c>
      <c r="AJ1015" s="18"/>
      <c r="AL1015" s="17">
        <f>IF(COUNTIF($AL$2:AL1014,AI1015)&gt;0,"",IF(AI1015="","",AI1015))</f>
        <v>44185</v>
      </c>
      <c r="AM1015" s="16"/>
      <c r="AR1015" s="27">
        <f t="shared" si="179"/>
        <v>44479</v>
      </c>
      <c r="AS1015" s="27" t="str">
        <f t="shared" si="176"/>
        <v>日</v>
      </c>
      <c r="AT1015" s="26" t="str">
        <f t="shared" si="177"/>
        <v/>
      </c>
      <c r="AU1015" s="26">
        <f t="shared" si="178"/>
        <v>1</v>
      </c>
      <c r="AV1015" s="26">
        <f>COUNTIF($AU$2:AU1015,0)</f>
        <v>607</v>
      </c>
    </row>
    <row r="1016" spans="19:48" ht="18" customHeight="1" x14ac:dyDescent="0.7">
      <c r="S1016" s="17">
        <f t="shared" si="182"/>
        <v>44462</v>
      </c>
      <c r="T1016" s="25">
        <f t="shared" si="174"/>
        <v>44462</v>
      </c>
      <c r="U1016" s="24" t="str">
        <f t="shared" si="175"/>
        <v>45</v>
      </c>
      <c r="V1016" s="23">
        <f>IF(S1016="","",IF(COUNTIF(祝日計算!$D$6:$H$12,祝日計算!U1016)&gt;0,1,0))</f>
        <v>0</v>
      </c>
      <c r="AI1016" s="17" t="str">
        <f t="shared" si="181"/>
        <v/>
      </c>
      <c r="AJ1016" s="18"/>
      <c r="AL1016" s="17" t="str">
        <f>IF(COUNTIF($AL$2:AL1015,AI1016)&gt;0,"",IF(AI1016="","",AI1016))</f>
        <v/>
      </c>
      <c r="AM1016" s="16"/>
      <c r="AR1016" s="27">
        <f t="shared" si="179"/>
        <v>44480</v>
      </c>
      <c r="AS1016" s="27" t="str">
        <f t="shared" si="176"/>
        <v>祝</v>
      </c>
      <c r="AT1016" s="26" t="str">
        <f t="shared" si="177"/>
        <v>スポーツの日</v>
      </c>
      <c r="AU1016" s="26">
        <f t="shared" si="178"/>
        <v>1</v>
      </c>
      <c r="AV1016" s="26">
        <f>COUNTIF($AU$2:AU1016,0)</f>
        <v>607</v>
      </c>
    </row>
    <row r="1017" spans="19:48" ht="18" customHeight="1" x14ac:dyDescent="0.7">
      <c r="S1017" s="17">
        <f t="shared" si="182"/>
        <v>44463</v>
      </c>
      <c r="T1017" s="25">
        <f t="shared" si="174"/>
        <v>44463</v>
      </c>
      <c r="U1017" s="24" t="str">
        <f t="shared" si="175"/>
        <v>46</v>
      </c>
      <c r="V1017" s="23">
        <f>IF(S1017="","",IF(COUNTIF(祝日計算!$D$6:$H$12,祝日計算!U1017)&gt;0,1,0))</f>
        <v>0</v>
      </c>
      <c r="AI1017" s="17">
        <f t="shared" si="181"/>
        <v>44187</v>
      </c>
      <c r="AJ1017" s="18"/>
      <c r="AL1017" s="17">
        <f>IF(COUNTIF($AL$2:AL1016,AI1017)&gt;0,"",IF(AI1017="","",AI1017))</f>
        <v>44187</v>
      </c>
      <c r="AM1017" s="16"/>
      <c r="AR1017" s="27">
        <f t="shared" si="179"/>
        <v>44481</v>
      </c>
      <c r="AS1017" s="27" t="str">
        <f t="shared" si="176"/>
        <v>火</v>
      </c>
      <c r="AT1017" s="26" t="str">
        <f t="shared" si="177"/>
        <v/>
      </c>
      <c r="AU1017" s="26">
        <f t="shared" si="178"/>
        <v>1</v>
      </c>
      <c r="AV1017" s="26">
        <f>COUNTIF($AU$2:AU1017,0)</f>
        <v>607</v>
      </c>
    </row>
    <row r="1018" spans="19:48" ht="18" customHeight="1" x14ac:dyDescent="0.7">
      <c r="S1018" s="17">
        <f t="shared" si="182"/>
        <v>44464</v>
      </c>
      <c r="T1018" s="25">
        <f t="shared" si="174"/>
        <v>44464</v>
      </c>
      <c r="U1018" s="24" t="str">
        <f t="shared" si="175"/>
        <v>47</v>
      </c>
      <c r="V1018" s="23">
        <f>IF(S1018="","",IF(COUNTIF(祝日計算!$D$6:$H$12,祝日計算!U1018)&gt;0,1,0))</f>
        <v>1</v>
      </c>
      <c r="AI1018" s="17" t="str">
        <f t="shared" si="181"/>
        <v/>
      </c>
      <c r="AJ1018" s="18"/>
      <c r="AL1018" s="17" t="str">
        <f>IF(COUNTIF($AL$2:AL1017,AI1018)&gt;0,"",IF(AI1018="","",AI1018))</f>
        <v/>
      </c>
      <c r="AM1018" s="16"/>
      <c r="AR1018" s="27">
        <f t="shared" si="179"/>
        <v>44482</v>
      </c>
      <c r="AS1018" s="27" t="str">
        <f t="shared" si="176"/>
        <v>水</v>
      </c>
      <c r="AT1018" s="26" t="str">
        <f t="shared" si="177"/>
        <v/>
      </c>
      <c r="AU1018" s="26">
        <f t="shared" si="178"/>
        <v>0</v>
      </c>
      <c r="AV1018" s="26">
        <f>COUNTIF($AU$2:AU1018,0)</f>
        <v>608</v>
      </c>
    </row>
    <row r="1019" spans="19:48" ht="18" customHeight="1" x14ac:dyDescent="0.7">
      <c r="S1019" s="17">
        <f t="shared" si="182"/>
        <v>44465</v>
      </c>
      <c r="T1019" s="25">
        <f t="shared" si="174"/>
        <v>44465</v>
      </c>
      <c r="U1019" s="24" t="str">
        <f t="shared" si="175"/>
        <v>41</v>
      </c>
      <c r="V1019" s="23">
        <f>IF(S1019="","",IF(COUNTIF(祝日計算!$D$6:$H$12,祝日計算!U1019)&gt;0,1,0))</f>
        <v>1</v>
      </c>
      <c r="AI1019" s="17" t="str">
        <f t="shared" si="181"/>
        <v/>
      </c>
      <c r="AJ1019" s="18"/>
      <c r="AL1019" s="17" t="str">
        <f>IF(COUNTIF($AL$2:AL1018,AI1019)&gt;0,"",IF(AI1019="","",AI1019))</f>
        <v/>
      </c>
      <c r="AM1019" s="16"/>
      <c r="AR1019" s="27">
        <f t="shared" si="179"/>
        <v>44483</v>
      </c>
      <c r="AS1019" s="27" t="str">
        <f t="shared" si="176"/>
        <v>木</v>
      </c>
      <c r="AT1019" s="26" t="str">
        <f t="shared" si="177"/>
        <v/>
      </c>
      <c r="AU1019" s="26">
        <f t="shared" si="178"/>
        <v>0</v>
      </c>
      <c r="AV1019" s="26">
        <f>COUNTIF($AU$2:AU1019,0)</f>
        <v>609</v>
      </c>
    </row>
    <row r="1020" spans="19:48" ht="18" customHeight="1" x14ac:dyDescent="0.7">
      <c r="S1020" s="17">
        <f t="shared" si="182"/>
        <v>44466</v>
      </c>
      <c r="T1020" s="25">
        <f t="shared" si="174"/>
        <v>44466</v>
      </c>
      <c r="U1020" s="24" t="str">
        <f t="shared" si="175"/>
        <v>42</v>
      </c>
      <c r="V1020" s="23">
        <f>IF(S1020="","",IF(COUNTIF(祝日計算!$D$6:$H$12,祝日計算!U1020)&gt;0,1,0))</f>
        <v>0</v>
      </c>
      <c r="AI1020" s="17" t="str">
        <f t="shared" si="181"/>
        <v/>
      </c>
      <c r="AJ1020" s="18"/>
      <c r="AL1020" s="17" t="str">
        <f>IF(COUNTIF($AL$2:AL1019,AI1020)&gt;0,"",IF(AI1020="","",AI1020))</f>
        <v/>
      </c>
      <c r="AM1020" s="16"/>
      <c r="AR1020" s="27">
        <f t="shared" si="179"/>
        <v>44484</v>
      </c>
      <c r="AS1020" s="27" t="str">
        <f t="shared" si="176"/>
        <v>金</v>
      </c>
      <c r="AT1020" s="26" t="str">
        <f t="shared" si="177"/>
        <v/>
      </c>
      <c r="AU1020" s="26">
        <f t="shared" si="178"/>
        <v>0</v>
      </c>
      <c r="AV1020" s="26">
        <f>COUNTIF($AU$2:AU1020,0)</f>
        <v>610</v>
      </c>
    </row>
    <row r="1021" spans="19:48" ht="18" customHeight="1" x14ac:dyDescent="0.7">
      <c r="S1021" s="17">
        <f t="shared" si="182"/>
        <v>44467</v>
      </c>
      <c r="T1021" s="25">
        <f t="shared" si="174"/>
        <v>44467</v>
      </c>
      <c r="U1021" s="24" t="str">
        <f t="shared" si="175"/>
        <v>43</v>
      </c>
      <c r="V1021" s="23">
        <f>IF(S1021="","",IF(COUNTIF(祝日計算!$D$6:$H$12,祝日計算!U1021)&gt;0,1,0))</f>
        <v>1</v>
      </c>
      <c r="AI1021" s="17">
        <f t="shared" si="181"/>
        <v>44191</v>
      </c>
      <c r="AJ1021" s="18"/>
      <c r="AL1021" s="17">
        <f>IF(COUNTIF($AL$2:AL1020,AI1021)&gt;0,"",IF(AI1021="","",AI1021))</f>
        <v>44191</v>
      </c>
      <c r="AM1021" s="16"/>
      <c r="AR1021" s="27">
        <f t="shared" si="179"/>
        <v>44485</v>
      </c>
      <c r="AS1021" s="27" t="str">
        <f t="shared" si="176"/>
        <v>土</v>
      </c>
      <c r="AT1021" s="26" t="str">
        <f t="shared" si="177"/>
        <v/>
      </c>
      <c r="AU1021" s="26">
        <f t="shared" si="178"/>
        <v>1</v>
      </c>
      <c r="AV1021" s="26">
        <f>COUNTIF($AU$2:AU1021,0)</f>
        <v>610</v>
      </c>
    </row>
    <row r="1022" spans="19:48" ht="18" customHeight="1" x14ac:dyDescent="0.7">
      <c r="S1022" s="17">
        <f t="shared" si="182"/>
        <v>44468</v>
      </c>
      <c r="T1022" s="25">
        <f t="shared" si="174"/>
        <v>44468</v>
      </c>
      <c r="U1022" s="24" t="str">
        <f t="shared" si="175"/>
        <v>54</v>
      </c>
      <c r="V1022" s="23">
        <f>IF(S1022="","",IF(COUNTIF(祝日計算!$D$6:$H$12,祝日計算!U1022)&gt;0,1,0))</f>
        <v>0</v>
      </c>
      <c r="AI1022" s="17">
        <f t="shared" si="181"/>
        <v>44192</v>
      </c>
      <c r="AJ1022" s="18"/>
      <c r="AL1022" s="17">
        <f>IF(COUNTIF($AL$2:AL1021,AI1022)&gt;0,"",IF(AI1022="","",AI1022))</f>
        <v>44192</v>
      </c>
      <c r="AM1022" s="16"/>
      <c r="AR1022" s="27">
        <f t="shared" si="179"/>
        <v>44486</v>
      </c>
      <c r="AS1022" s="27" t="str">
        <f t="shared" si="176"/>
        <v>日</v>
      </c>
      <c r="AT1022" s="26" t="str">
        <f t="shared" si="177"/>
        <v/>
      </c>
      <c r="AU1022" s="26">
        <f t="shared" si="178"/>
        <v>1</v>
      </c>
      <c r="AV1022" s="26">
        <f>COUNTIF($AU$2:AU1022,0)</f>
        <v>610</v>
      </c>
    </row>
    <row r="1023" spans="19:48" ht="18" customHeight="1" x14ac:dyDescent="0.7">
      <c r="S1023" s="17">
        <f t="shared" si="182"/>
        <v>44469</v>
      </c>
      <c r="T1023" s="25">
        <f t="shared" si="174"/>
        <v>44469</v>
      </c>
      <c r="U1023" s="24" t="str">
        <f t="shared" si="175"/>
        <v>55</v>
      </c>
      <c r="V1023" s="23">
        <f>IF(S1023="","",IF(COUNTIF(祝日計算!$D$6:$H$12,祝日計算!U1023)&gt;0,1,0))</f>
        <v>0</v>
      </c>
      <c r="AI1023" s="17" t="str">
        <f t="shared" si="181"/>
        <v/>
      </c>
      <c r="AJ1023" s="18"/>
      <c r="AL1023" s="17" t="str">
        <f>IF(COUNTIF($AL$2:AL1022,AI1023)&gt;0,"",IF(AI1023="","",AI1023))</f>
        <v/>
      </c>
      <c r="AM1023" s="16"/>
      <c r="AR1023" s="27">
        <f t="shared" si="179"/>
        <v>44487</v>
      </c>
      <c r="AS1023" s="27" t="str">
        <f t="shared" si="176"/>
        <v>月</v>
      </c>
      <c r="AT1023" s="26" t="str">
        <f t="shared" si="177"/>
        <v/>
      </c>
      <c r="AU1023" s="26">
        <f t="shared" si="178"/>
        <v>0</v>
      </c>
      <c r="AV1023" s="26">
        <f>COUNTIF($AU$2:AU1023,0)</f>
        <v>611</v>
      </c>
    </row>
    <row r="1024" spans="19:48" ht="18" customHeight="1" x14ac:dyDescent="0.7">
      <c r="S1024" s="17" t="str">
        <f t="shared" si="182"/>
        <v/>
      </c>
      <c r="T1024" s="25" t="str">
        <f t="shared" si="174"/>
        <v/>
      </c>
      <c r="U1024" s="24" t="str">
        <f t="shared" si="175"/>
        <v/>
      </c>
      <c r="V1024" s="23" t="str">
        <f>IF(S1024="","",IF(COUNTIF(祝日計算!$D$6:$H$12,祝日計算!U1024)&gt;0,1,0))</f>
        <v/>
      </c>
      <c r="AI1024" s="17" t="str">
        <f t="shared" si="181"/>
        <v/>
      </c>
      <c r="AJ1024" s="18"/>
      <c r="AL1024" s="17" t="str">
        <f>IF(COUNTIF($AL$2:AL1023,AI1024)&gt;0,"",IF(AI1024="","",AI1024))</f>
        <v/>
      </c>
      <c r="AM1024" s="16"/>
      <c r="AR1024" s="27">
        <f t="shared" si="179"/>
        <v>44488</v>
      </c>
      <c r="AS1024" s="27" t="str">
        <f t="shared" si="176"/>
        <v>火</v>
      </c>
      <c r="AT1024" s="26" t="str">
        <f t="shared" si="177"/>
        <v/>
      </c>
      <c r="AU1024" s="26">
        <f t="shared" si="178"/>
        <v>0</v>
      </c>
      <c r="AV1024" s="26">
        <f>COUNTIF($AU$2:AU1024,0)</f>
        <v>612</v>
      </c>
    </row>
    <row r="1025" spans="19:48" ht="18" customHeight="1" x14ac:dyDescent="0.7">
      <c r="S1025" s="17">
        <f>DATE(設定!$G$2+1,10,1)</f>
        <v>44470</v>
      </c>
      <c r="T1025" s="25">
        <f t="shared" si="174"/>
        <v>44470</v>
      </c>
      <c r="U1025" s="24" t="str">
        <f t="shared" si="175"/>
        <v>16</v>
      </c>
      <c r="V1025" s="23">
        <f>IF(S1025="","",IF(COUNTIF(祝日計算!$D$6:$H$12,祝日計算!U1025)&gt;0,1,0))</f>
        <v>0</v>
      </c>
      <c r="AI1025" s="17" t="str">
        <f t="shared" si="181"/>
        <v/>
      </c>
      <c r="AJ1025" s="18"/>
      <c r="AL1025" s="17" t="str">
        <f>IF(COUNTIF($AL$2:AL1024,AI1025)&gt;0,"",IF(AI1025="","",AI1025))</f>
        <v/>
      </c>
      <c r="AM1025" s="16"/>
      <c r="AR1025" s="27">
        <f t="shared" si="179"/>
        <v>44489</v>
      </c>
      <c r="AS1025" s="27" t="str">
        <f t="shared" si="176"/>
        <v>水</v>
      </c>
      <c r="AT1025" s="26" t="str">
        <f t="shared" si="177"/>
        <v/>
      </c>
      <c r="AU1025" s="26">
        <f t="shared" si="178"/>
        <v>0</v>
      </c>
      <c r="AV1025" s="26">
        <f>COUNTIF($AU$2:AU1025,0)</f>
        <v>613</v>
      </c>
    </row>
    <row r="1026" spans="19:48" ht="18" customHeight="1" x14ac:dyDescent="0.7">
      <c r="S1026" s="17">
        <f t="shared" ref="S1026:S1055" si="183">IF(S1025="","",IF(MONTH(S1025)&lt;&gt;MONTH(S1025+1),"",S1025+1))</f>
        <v>44471</v>
      </c>
      <c r="T1026" s="25">
        <f t="shared" ref="T1026:T1089" si="184">S1026</f>
        <v>44471</v>
      </c>
      <c r="U1026" s="24" t="str">
        <f t="shared" ref="U1026:U1089" si="185">IFERROR(INT((DAY(S1026)-0.1)/7)+1&amp;WEEKDAY(S1026),"")</f>
        <v>17</v>
      </c>
      <c r="V1026" s="23">
        <f>IF(S1026="","",IF(COUNTIF(祝日計算!$D$6:$H$12,祝日計算!U1026)&gt;0,1,0))</f>
        <v>1</v>
      </c>
      <c r="AI1026" s="17" t="str">
        <f t="shared" si="181"/>
        <v/>
      </c>
      <c r="AJ1026" s="18"/>
      <c r="AL1026" s="17" t="str">
        <f>IF(COUNTIF($AL$2:AL1025,AI1026)&gt;0,"",IF(AI1026="","",AI1026))</f>
        <v/>
      </c>
      <c r="AM1026" s="16"/>
      <c r="AR1026" s="27">
        <f t="shared" si="179"/>
        <v>44490</v>
      </c>
      <c r="AS1026" s="27" t="str">
        <f t="shared" ref="AS1026:AS1089" si="186">IF(AT1026&lt;&gt;"","祝",TEXT(AR1026,"aaa"))</f>
        <v>木</v>
      </c>
      <c r="AT1026" s="26" t="str">
        <f t="shared" ref="AT1026:AT1089" si="187">IFERROR(VLOOKUP(AR1026,$AL$2:$AM$1398,2,FALSE),"")&amp;""</f>
        <v/>
      </c>
      <c r="AU1026" s="26">
        <f t="shared" ref="AU1026:AU1089" si="188">IF($B$21=1,IF(COUNTIF($AL$2:$AL$1398,AR1026)&gt;0,1,0),IF((COUNTIF($AI$2:$AI$41,AR1026)+COUNTIF($AI$283:$AI$1398,AR1026))&gt;0,1,0))</f>
        <v>0</v>
      </c>
      <c r="AV1026" s="26">
        <f>COUNTIF($AU$2:AU1026,0)</f>
        <v>614</v>
      </c>
    </row>
    <row r="1027" spans="19:48" ht="18" customHeight="1" x14ac:dyDescent="0.7">
      <c r="S1027" s="17">
        <f t="shared" si="183"/>
        <v>44472</v>
      </c>
      <c r="T1027" s="25">
        <f t="shared" si="184"/>
        <v>44472</v>
      </c>
      <c r="U1027" s="24" t="str">
        <f t="shared" si="185"/>
        <v>11</v>
      </c>
      <c r="V1027" s="23">
        <f>IF(S1027="","",IF(COUNTIF(祝日計算!$D$6:$H$12,祝日計算!U1027)&gt;0,1,0))</f>
        <v>1</v>
      </c>
      <c r="AI1027" s="17" t="str">
        <f t="shared" si="181"/>
        <v/>
      </c>
      <c r="AJ1027" s="18"/>
      <c r="AL1027" s="17" t="str">
        <f>IF(COUNTIF($AL$2:AL1026,AI1027)&gt;0,"",IF(AI1027="","",AI1027))</f>
        <v/>
      </c>
      <c r="AM1027" s="16"/>
      <c r="AR1027" s="27">
        <f t="shared" ref="AR1027:AR1090" si="189">AR1026+1</f>
        <v>44491</v>
      </c>
      <c r="AS1027" s="27" t="str">
        <f t="shared" si="186"/>
        <v>金</v>
      </c>
      <c r="AT1027" s="26" t="str">
        <f t="shared" si="187"/>
        <v/>
      </c>
      <c r="AU1027" s="26">
        <f t="shared" si="188"/>
        <v>0</v>
      </c>
      <c r="AV1027" s="26">
        <f>COUNTIF($AU$2:AU1027,0)</f>
        <v>615</v>
      </c>
    </row>
    <row r="1028" spans="19:48" ht="18" customHeight="1" x14ac:dyDescent="0.7">
      <c r="S1028" s="17">
        <f t="shared" si="183"/>
        <v>44473</v>
      </c>
      <c r="T1028" s="25">
        <f t="shared" si="184"/>
        <v>44473</v>
      </c>
      <c r="U1028" s="24" t="str">
        <f t="shared" si="185"/>
        <v>12</v>
      </c>
      <c r="V1028" s="23">
        <f>IF(S1028="","",IF(COUNTIF(祝日計算!$D$6:$H$12,祝日計算!U1028)&gt;0,1,0))</f>
        <v>0</v>
      </c>
      <c r="AI1028" s="17">
        <f t="shared" si="181"/>
        <v>44198</v>
      </c>
      <c r="AJ1028" s="18"/>
      <c r="AL1028" s="17" t="str">
        <f>IF(COUNTIF($AL$2:AL1027,AI1028)&gt;0,"",IF(AI1028="","",AI1028))</f>
        <v/>
      </c>
      <c r="AM1028" s="16"/>
      <c r="AR1028" s="27">
        <f t="shared" si="189"/>
        <v>44492</v>
      </c>
      <c r="AS1028" s="27" t="str">
        <f t="shared" si="186"/>
        <v>土</v>
      </c>
      <c r="AT1028" s="26" t="str">
        <f t="shared" si="187"/>
        <v/>
      </c>
      <c r="AU1028" s="26">
        <f t="shared" si="188"/>
        <v>1</v>
      </c>
      <c r="AV1028" s="26">
        <f>COUNTIF($AU$2:AU1028,0)</f>
        <v>615</v>
      </c>
    </row>
    <row r="1029" spans="19:48" ht="18" customHeight="1" x14ac:dyDescent="0.7">
      <c r="S1029" s="17">
        <f t="shared" si="183"/>
        <v>44474</v>
      </c>
      <c r="T1029" s="25">
        <f t="shared" si="184"/>
        <v>44474</v>
      </c>
      <c r="U1029" s="24" t="str">
        <f t="shared" si="185"/>
        <v>13</v>
      </c>
      <c r="V1029" s="23">
        <f>IF(S1029="","",IF(COUNTIF(祝日計算!$D$6:$H$12,祝日計算!U1029)&gt;0,1,0))</f>
        <v>0</v>
      </c>
      <c r="AI1029" s="17">
        <f t="shared" si="181"/>
        <v>44199</v>
      </c>
      <c r="AJ1029" s="18"/>
      <c r="AL1029" s="17" t="str">
        <f>IF(COUNTIF($AL$2:AL1028,AI1029)&gt;0,"",IF(AI1029="","",AI1029))</f>
        <v/>
      </c>
      <c r="AM1029" s="16"/>
      <c r="AR1029" s="27">
        <f t="shared" si="189"/>
        <v>44493</v>
      </c>
      <c r="AS1029" s="27" t="str">
        <f t="shared" si="186"/>
        <v>日</v>
      </c>
      <c r="AT1029" s="26" t="str">
        <f t="shared" si="187"/>
        <v/>
      </c>
      <c r="AU1029" s="26">
        <f t="shared" si="188"/>
        <v>1</v>
      </c>
      <c r="AV1029" s="26">
        <f>COUNTIF($AU$2:AU1029,0)</f>
        <v>615</v>
      </c>
    </row>
    <row r="1030" spans="19:48" ht="18" customHeight="1" x14ac:dyDescent="0.7">
      <c r="S1030" s="17">
        <f t="shared" si="183"/>
        <v>44475</v>
      </c>
      <c r="T1030" s="25">
        <f t="shared" si="184"/>
        <v>44475</v>
      </c>
      <c r="U1030" s="24" t="str">
        <f t="shared" si="185"/>
        <v>14</v>
      </c>
      <c r="V1030" s="23">
        <f>IF(S1030="","",IF(COUNTIF(祝日計算!$D$6:$H$12,祝日計算!U1030)&gt;0,1,0))</f>
        <v>0</v>
      </c>
      <c r="AI1030" s="17" t="str">
        <f t="shared" si="181"/>
        <v/>
      </c>
      <c r="AJ1030" s="18"/>
      <c r="AL1030" s="17" t="str">
        <f>IF(COUNTIF($AL$2:AL1029,AI1030)&gt;0,"",IF(AI1030="","",AI1030))</f>
        <v/>
      </c>
      <c r="AM1030" s="16"/>
      <c r="AR1030" s="27">
        <f t="shared" si="189"/>
        <v>44494</v>
      </c>
      <c r="AS1030" s="27" t="str">
        <f t="shared" si="186"/>
        <v>月</v>
      </c>
      <c r="AT1030" s="26" t="str">
        <f t="shared" si="187"/>
        <v/>
      </c>
      <c r="AU1030" s="26">
        <f t="shared" si="188"/>
        <v>0</v>
      </c>
      <c r="AV1030" s="26">
        <f>COUNTIF($AU$2:AU1030,0)</f>
        <v>616</v>
      </c>
    </row>
    <row r="1031" spans="19:48" ht="18" customHeight="1" x14ac:dyDescent="0.7">
      <c r="S1031" s="17">
        <f t="shared" si="183"/>
        <v>44476</v>
      </c>
      <c r="T1031" s="25">
        <f t="shared" si="184"/>
        <v>44476</v>
      </c>
      <c r="U1031" s="24" t="str">
        <f t="shared" si="185"/>
        <v>15</v>
      </c>
      <c r="V1031" s="23">
        <f>IF(S1031="","",IF(COUNTIF(祝日計算!$D$6:$H$12,祝日計算!U1031)&gt;0,1,0))</f>
        <v>0</v>
      </c>
      <c r="AI1031" s="17" t="str">
        <f t="shared" si="181"/>
        <v/>
      </c>
      <c r="AJ1031" s="18"/>
      <c r="AL1031" s="17" t="str">
        <f>IF(COUNTIF($AL$2:AL1030,AI1031)&gt;0,"",IF(AI1031="","",AI1031))</f>
        <v/>
      </c>
      <c r="AM1031" s="16"/>
      <c r="AR1031" s="27">
        <f t="shared" si="189"/>
        <v>44495</v>
      </c>
      <c r="AS1031" s="27" t="str">
        <f t="shared" si="186"/>
        <v>火</v>
      </c>
      <c r="AT1031" s="26" t="str">
        <f t="shared" si="187"/>
        <v/>
      </c>
      <c r="AU1031" s="26">
        <f t="shared" si="188"/>
        <v>1</v>
      </c>
      <c r="AV1031" s="26">
        <f>COUNTIF($AU$2:AU1031,0)</f>
        <v>616</v>
      </c>
    </row>
    <row r="1032" spans="19:48" ht="18" customHeight="1" x14ac:dyDescent="0.7">
      <c r="S1032" s="17">
        <f t="shared" si="183"/>
        <v>44477</v>
      </c>
      <c r="T1032" s="25">
        <f t="shared" si="184"/>
        <v>44477</v>
      </c>
      <c r="U1032" s="24" t="str">
        <f t="shared" si="185"/>
        <v>26</v>
      </c>
      <c r="V1032" s="23">
        <f>IF(S1032="","",IF(COUNTIF(祝日計算!$D$6:$H$12,祝日計算!U1032)&gt;0,1,0))</f>
        <v>0</v>
      </c>
      <c r="AI1032" s="17" t="str">
        <f t="shared" si="181"/>
        <v/>
      </c>
      <c r="AJ1032" s="18"/>
      <c r="AL1032" s="17" t="str">
        <f>IF(COUNTIF($AL$2:AL1031,AI1032)&gt;0,"",IF(AI1032="","",AI1032))</f>
        <v/>
      </c>
      <c r="AM1032" s="16"/>
      <c r="AR1032" s="27">
        <f t="shared" si="189"/>
        <v>44496</v>
      </c>
      <c r="AS1032" s="27" t="str">
        <f t="shared" si="186"/>
        <v>水</v>
      </c>
      <c r="AT1032" s="26" t="str">
        <f t="shared" si="187"/>
        <v/>
      </c>
      <c r="AU1032" s="26">
        <f t="shared" si="188"/>
        <v>0</v>
      </c>
      <c r="AV1032" s="26">
        <f>COUNTIF($AU$2:AU1032,0)</f>
        <v>617</v>
      </c>
    </row>
    <row r="1033" spans="19:48" ht="18" customHeight="1" x14ac:dyDescent="0.7">
      <c r="S1033" s="17">
        <f t="shared" si="183"/>
        <v>44478</v>
      </c>
      <c r="T1033" s="25">
        <f t="shared" si="184"/>
        <v>44478</v>
      </c>
      <c r="U1033" s="24" t="str">
        <f t="shared" si="185"/>
        <v>27</v>
      </c>
      <c r="V1033" s="23">
        <f>IF(S1033="","",IF(COUNTIF(祝日計算!$D$6:$H$12,祝日計算!U1033)&gt;0,1,0))</f>
        <v>1</v>
      </c>
      <c r="AI1033" s="17" t="str">
        <f t="shared" si="181"/>
        <v/>
      </c>
      <c r="AJ1033" s="18"/>
      <c r="AL1033" s="17" t="str">
        <f>IF(COUNTIF($AL$2:AL1032,AI1033)&gt;0,"",IF(AI1033="","",AI1033))</f>
        <v/>
      </c>
      <c r="AM1033" s="16"/>
      <c r="AR1033" s="27">
        <f t="shared" si="189"/>
        <v>44497</v>
      </c>
      <c r="AS1033" s="27" t="str">
        <f t="shared" si="186"/>
        <v>木</v>
      </c>
      <c r="AT1033" s="26" t="str">
        <f t="shared" si="187"/>
        <v/>
      </c>
      <c r="AU1033" s="26">
        <f t="shared" si="188"/>
        <v>0</v>
      </c>
      <c r="AV1033" s="26">
        <f>COUNTIF($AU$2:AU1033,0)</f>
        <v>618</v>
      </c>
    </row>
    <row r="1034" spans="19:48" ht="18" customHeight="1" x14ac:dyDescent="0.7">
      <c r="S1034" s="17">
        <f t="shared" si="183"/>
        <v>44479</v>
      </c>
      <c r="T1034" s="25">
        <f t="shared" si="184"/>
        <v>44479</v>
      </c>
      <c r="U1034" s="24" t="str">
        <f t="shared" si="185"/>
        <v>21</v>
      </c>
      <c r="V1034" s="23">
        <f>IF(S1034="","",IF(COUNTIF(祝日計算!$D$6:$H$12,祝日計算!U1034)&gt;0,1,0))</f>
        <v>1</v>
      </c>
      <c r="AI1034" s="17" t="str">
        <f t="shared" si="181"/>
        <v/>
      </c>
      <c r="AJ1034" s="18"/>
      <c r="AL1034" s="17" t="str">
        <f>IF(COUNTIF($AL$2:AL1033,AI1034)&gt;0,"",IF(AI1034="","",AI1034))</f>
        <v/>
      </c>
      <c r="AM1034" s="16"/>
      <c r="AR1034" s="27">
        <f t="shared" si="189"/>
        <v>44498</v>
      </c>
      <c r="AS1034" s="27" t="str">
        <f t="shared" si="186"/>
        <v>金</v>
      </c>
      <c r="AT1034" s="26" t="str">
        <f t="shared" si="187"/>
        <v/>
      </c>
      <c r="AU1034" s="26">
        <f t="shared" si="188"/>
        <v>0</v>
      </c>
      <c r="AV1034" s="26">
        <f>COUNTIF($AU$2:AU1034,0)</f>
        <v>619</v>
      </c>
    </row>
    <row r="1035" spans="19:48" ht="18" customHeight="1" x14ac:dyDescent="0.7">
      <c r="S1035" s="17">
        <f t="shared" si="183"/>
        <v>44480</v>
      </c>
      <c r="T1035" s="25">
        <f t="shared" si="184"/>
        <v>44480</v>
      </c>
      <c r="U1035" s="24" t="str">
        <f t="shared" si="185"/>
        <v>22</v>
      </c>
      <c r="V1035" s="23">
        <f>IF(S1035="","",IF(COUNTIF(祝日計算!$D$6:$H$12,祝日計算!U1035)&gt;0,1,0))</f>
        <v>0</v>
      </c>
      <c r="AI1035" s="17">
        <f t="shared" si="181"/>
        <v>44205</v>
      </c>
      <c r="AJ1035" s="18"/>
      <c r="AL1035" s="17">
        <f>IF(COUNTIF($AL$2:AL1034,AI1035)&gt;0,"",IF(AI1035="","",AI1035))</f>
        <v>44205</v>
      </c>
      <c r="AM1035" s="16"/>
      <c r="AR1035" s="27">
        <f t="shared" si="189"/>
        <v>44499</v>
      </c>
      <c r="AS1035" s="27" t="str">
        <f t="shared" si="186"/>
        <v>土</v>
      </c>
      <c r="AT1035" s="26" t="str">
        <f t="shared" si="187"/>
        <v/>
      </c>
      <c r="AU1035" s="26">
        <f t="shared" si="188"/>
        <v>1</v>
      </c>
      <c r="AV1035" s="26">
        <f>COUNTIF($AU$2:AU1035,0)</f>
        <v>619</v>
      </c>
    </row>
    <row r="1036" spans="19:48" ht="18" customHeight="1" x14ac:dyDescent="0.7">
      <c r="S1036" s="17">
        <f t="shared" si="183"/>
        <v>44481</v>
      </c>
      <c r="T1036" s="25">
        <f t="shared" si="184"/>
        <v>44481</v>
      </c>
      <c r="U1036" s="24" t="str">
        <f t="shared" si="185"/>
        <v>23</v>
      </c>
      <c r="V1036" s="23">
        <f>IF(S1036="","",IF(COUNTIF(祝日計算!$D$6:$H$12,祝日計算!U1036)&gt;0,1,0))</f>
        <v>1</v>
      </c>
      <c r="AI1036" s="17">
        <f t="shared" si="181"/>
        <v>44206</v>
      </c>
      <c r="AJ1036" s="18"/>
      <c r="AL1036" s="17">
        <f>IF(COUNTIF($AL$2:AL1035,AI1036)&gt;0,"",IF(AI1036="","",AI1036))</f>
        <v>44206</v>
      </c>
      <c r="AM1036" s="16"/>
      <c r="AR1036" s="27">
        <f t="shared" si="189"/>
        <v>44500</v>
      </c>
      <c r="AS1036" s="27" t="str">
        <f t="shared" si="186"/>
        <v>日</v>
      </c>
      <c r="AT1036" s="26" t="str">
        <f t="shared" si="187"/>
        <v/>
      </c>
      <c r="AU1036" s="26">
        <f t="shared" si="188"/>
        <v>1</v>
      </c>
      <c r="AV1036" s="26">
        <f>COUNTIF($AU$2:AU1036,0)</f>
        <v>619</v>
      </c>
    </row>
    <row r="1037" spans="19:48" ht="18" customHeight="1" x14ac:dyDescent="0.7">
      <c r="S1037" s="17">
        <f t="shared" si="183"/>
        <v>44482</v>
      </c>
      <c r="T1037" s="25">
        <f t="shared" si="184"/>
        <v>44482</v>
      </c>
      <c r="U1037" s="24" t="str">
        <f t="shared" si="185"/>
        <v>24</v>
      </c>
      <c r="V1037" s="23">
        <f>IF(S1037="","",IF(COUNTIF(祝日計算!$D$6:$H$12,祝日計算!U1037)&gt;0,1,0))</f>
        <v>0</v>
      </c>
      <c r="AI1037" s="17" t="str">
        <f t="shared" si="181"/>
        <v/>
      </c>
      <c r="AJ1037" s="18"/>
      <c r="AL1037" s="17" t="str">
        <f>IF(COUNTIF($AL$2:AL1036,AI1037)&gt;0,"",IF(AI1037="","",AI1037))</f>
        <v/>
      </c>
      <c r="AM1037" s="16"/>
      <c r="AR1037" s="27">
        <f t="shared" si="189"/>
        <v>44501</v>
      </c>
      <c r="AS1037" s="27" t="str">
        <f t="shared" si="186"/>
        <v>月</v>
      </c>
      <c r="AT1037" s="26" t="str">
        <f t="shared" si="187"/>
        <v/>
      </c>
      <c r="AU1037" s="26">
        <f t="shared" si="188"/>
        <v>0</v>
      </c>
      <c r="AV1037" s="26">
        <f>COUNTIF($AU$2:AU1037,0)</f>
        <v>620</v>
      </c>
    </row>
    <row r="1038" spans="19:48" ht="18" customHeight="1" x14ac:dyDescent="0.7">
      <c r="S1038" s="17">
        <f t="shared" si="183"/>
        <v>44483</v>
      </c>
      <c r="T1038" s="25">
        <f t="shared" si="184"/>
        <v>44483</v>
      </c>
      <c r="U1038" s="24" t="str">
        <f t="shared" si="185"/>
        <v>25</v>
      </c>
      <c r="V1038" s="23">
        <f>IF(S1038="","",IF(COUNTIF(祝日計算!$D$6:$H$12,祝日計算!U1038)&gt;0,1,0))</f>
        <v>0</v>
      </c>
      <c r="AI1038" s="17">
        <f t="shared" si="181"/>
        <v>44208</v>
      </c>
      <c r="AJ1038" s="18"/>
      <c r="AL1038" s="17">
        <f>IF(COUNTIF($AL$2:AL1037,AI1038)&gt;0,"",IF(AI1038="","",AI1038))</f>
        <v>44208</v>
      </c>
      <c r="AM1038" s="16"/>
      <c r="AR1038" s="27">
        <f t="shared" si="189"/>
        <v>44502</v>
      </c>
      <c r="AS1038" s="27" t="str">
        <f t="shared" si="186"/>
        <v>火</v>
      </c>
      <c r="AT1038" s="26" t="str">
        <f t="shared" si="187"/>
        <v/>
      </c>
      <c r="AU1038" s="26">
        <f t="shared" si="188"/>
        <v>0</v>
      </c>
      <c r="AV1038" s="26">
        <f>COUNTIF($AU$2:AU1038,0)</f>
        <v>621</v>
      </c>
    </row>
    <row r="1039" spans="19:48" ht="18" customHeight="1" x14ac:dyDescent="0.7">
      <c r="S1039" s="17">
        <f t="shared" si="183"/>
        <v>44484</v>
      </c>
      <c r="T1039" s="25">
        <f t="shared" si="184"/>
        <v>44484</v>
      </c>
      <c r="U1039" s="24" t="str">
        <f t="shared" si="185"/>
        <v>36</v>
      </c>
      <c r="V1039" s="23">
        <f>IF(S1039="","",IF(COUNTIF(祝日計算!$D$6:$H$12,祝日計算!U1039)&gt;0,1,0))</f>
        <v>0</v>
      </c>
      <c r="AI1039" s="17" t="str">
        <f t="shared" si="181"/>
        <v/>
      </c>
      <c r="AJ1039" s="18"/>
      <c r="AL1039" s="17" t="str">
        <f>IF(COUNTIF($AL$2:AL1038,AI1039)&gt;0,"",IF(AI1039="","",AI1039))</f>
        <v/>
      </c>
      <c r="AM1039" s="16"/>
      <c r="AR1039" s="27">
        <f t="shared" si="189"/>
        <v>44503</v>
      </c>
      <c r="AS1039" s="27" t="str">
        <f t="shared" si="186"/>
        <v>祝</v>
      </c>
      <c r="AT1039" s="26" t="str">
        <f t="shared" si="187"/>
        <v>文化の日</v>
      </c>
      <c r="AU1039" s="26">
        <f t="shared" si="188"/>
        <v>1</v>
      </c>
      <c r="AV1039" s="26">
        <f>COUNTIF($AU$2:AU1039,0)</f>
        <v>621</v>
      </c>
    </row>
    <row r="1040" spans="19:48" ht="18" customHeight="1" x14ac:dyDescent="0.7">
      <c r="S1040" s="17">
        <f t="shared" si="183"/>
        <v>44485</v>
      </c>
      <c r="T1040" s="25">
        <f t="shared" si="184"/>
        <v>44485</v>
      </c>
      <c r="U1040" s="24" t="str">
        <f t="shared" si="185"/>
        <v>37</v>
      </c>
      <c r="V1040" s="23">
        <f>IF(S1040="","",IF(COUNTIF(祝日計算!$D$6:$H$12,祝日計算!U1040)&gt;0,1,0))</f>
        <v>1</v>
      </c>
      <c r="AI1040" s="17" t="str">
        <f t="shared" si="181"/>
        <v/>
      </c>
      <c r="AJ1040" s="18"/>
      <c r="AL1040" s="17" t="str">
        <f>IF(COUNTIF($AL$2:AL1039,AI1040)&gt;0,"",IF(AI1040="","",AI1040))</f>
        <v/>
      </c>
      <c r="AM1040" s="16"/>
      <c r="AR1040" s="27">
        <f t="shared" si="189"/>
        <v>44504</v>
      </c>
      <c r="AS1040" s="27" t="str">
        <f t="shared" si="186"/>
        <v>木</v>
      </c>
      <c r="AT1040" s="26" t="str">
        <f t="shared" si="187"/>
        <v/>
      </c>
      <c r="AU1040" s="26">
        <f t="shared" si="188"/>
        <v>0</v>
      </c>
      <c r="AV1040" s="26">
        <f>COUNTIF($AU$2:AU1040,0)</f>
        <v>622</v>
      </c>
    </row>
    <row r="1041" spans="19:48" ht="18" customHeight="1" x14ac:dyDescent="0.7">
      <c r="S1041" s="17">
        <f t="shared" si="183"/>
        <v>44486</v>
      </c>
      <c r="T1041" s="25">
        <f t="shared" si="184"/>
        <v>44486</v>
      </c>
      <c r="U1041" s="24" t="str">
        <f t="shared" si="185"/>
        <v>31</v>
      </c>
      <c r="V1041" s="23">
        <f>IF(S1041="","",IF(COUNTIF(祝日計算!$D$6:$H$12,祝日計算!U1041)&gt;0,1,0))</f>
        <v>1</v>
      </c>
      <c r="AI1041" s="17" t="str">
        <f t="shared" si="181"/>
        <v/>
      </c>
      <c r="AJ1041" s="18"/>
      <c r="AL1041" s="17" t="str">
        <f>IF(COUNTIF($AL$2:AL1040,AI1041)&gt;0,"",IF(AI1041="","",AI1041))</f>
        <v/>
      </c>
      <c r="AM1041" s="16"/>
      <c r="AR1041" s="27">
        <f t="shared" si="189"/>
        <v>44505</v>
      </c>
      <c r="AS1041" s="27" t="str">
        <f t="shared" si="186"/>
        <v>金</v>
      </c>
      <c r="AT1041" s="26" t="str">
        <f t="shared" si="187"/>
        <v/>
      </c>
      <c r="AU1041" s="26">
        <f t="shared" si="188"/>
        <v>0</v>
      </c>
      <c r="AV1041" s="26">
        <f>COUNTIF($AU$2:AU1041,0)</f>
        <v>623</v>
      </c>
    </row>
    <row r="1042" spans="19:48" ht="18" customHeight="1" x14ac:dyDescent="0.7">
      <c r="S1042" s="17">
        <f t="shared" si="183"/>
        <v>44487</v>
      </c>
      <c r="T1042" s="25">
        <f t="shared" si="184"/>
        <v>44487</v>
      </c>
      <c r="U1042" s="24" t="str">
        <f t="shared" si="185"/>
        <v>32</v>
      </c>
      <c r="V1042" s="23">
        <f>IF(S1042="","",IF(COUNTIF(祝日計算!$D$6:$H$12,祝日計算!U1042)&gt;0,1,0))</f>
        <v>0</v>
      </c>
      <c r="AI1042" s="17">
        <f t="shared" si="181"/>
        <v>44212</v>
      </c>
      <c r="AJ1042" s="18"/>
      <c r="AL1042" s="17">
        <f>IF(COUNTIF($AL$2:AL1041,AI1042)&gt;0,"",IF(AI1042="","",AI1042))</f>
        <v>44212</v>
      </c>
      <c r="AM1042" s="16"/>
      <c r="AR1042" s="27">
        <f t="shared" si="189"/>
        <v>44506</v>
      </c>
      <c r="AS1042" s="27" t="str">
        <f t="shared" si="186"/>
        <v>土</v>
      </c>
      <c r="AT1042" s="26" t="str">
        <f t="shared" si="187"/>
        <v/>
      </c>
      <c r="AU1042" s="26">
        <f t="shared" si="188"/>
        <v>1</v>
      </c>
      <c r="AV1042" s="26">
        <f>COUNTIF($AU$2:AU1042,0)</f>
        <v>623</v>
      </c>
    </row>
    <row r="1043" spans="19:48" ht="18" customHeight="1" x14ac:dyDescent="0.7">
      <c r="S1043" s="17">
        <f t="shared" si="183"/>
        <v>44488</v>
      </c>
      <c r="T1043" s="25">
        <f t="shared" si="184"/>
        <v>44488</v>
      </c>
      <c r="U1043" s="24" t="str">
        <f t="shared" si="185"/>
        <v>33</v>
      </c>
      <c r="V1043" s="23">
        <f>IF(S1043="","",IF(COUNTIF(祝日計算!$D$6:$H$12,祝日計算!U1043)&gt;0,1,0))</f>
        <v>0</v>
      </c>
      <c r="AI1043" s="17">
        <f t="shared" si="181"/>
        <v>44213</v>
      </c>
      <c r="AJ1043" s="18"/>
      <c r="AL1043" s="17">
        <f>IF(COUNTIF($AL$2:AL1042,AI1043)&gt;0,"",IF(AI1043="","",AI1043))</f>
        <v>44213</v>
      </c>
      <c r="AM1043" s="16"/>
      <c r="AR1043" s="27">
        <f t="shared" si="189"/>
        <v>44507</v>
      </c>
      <c r="AS1043" s="27" t="str">
        <f t="shared" si="186"/>
        <v>日</v>
      </c>
      <c r="AT1043" s="26" t="str">
        <f t="shared" si="187"/>
        <v/>
      </c>
      <c r="AU1043" s="26">
        <f t="shared" si="188"/>
        <v>1</v>
      </c>
      <c r="AV1043" s="26">
        <f>COUNTIF($AU$2:AU1043,0)</f>
        <v>623</v>
      </c>
    </row>
    <row r="1044" spans="19:48" ht="18" customHeight="1" x14ac:dyDescent="0.7">
      <c r="S1044" s="17">
        <f t="shared" si="183"/>
        <v>44489</v>
      </c>
      <c r="T1044" s="25">
        <f t="shared" si="184"/>
        <v>44489</v>
      </c>
      <c r="U1044" s="24" t="str">
        <f t="shared" si="185"/>
        <v>34</v>
      </c>
      <c r="V1044" s="23">
        <f>IF(S1044="","",IF(COUNTIF(祝日計算!$D$6:$H$12,祝日計算!U1044)&gt;0,1,0))</f>
        <v>0</v>
      </c>
      <c r="AI1044" s="17" t="str">
        <f t="shared" si="181"/>
        <v/>
      </c>
      <c r="AJ1044" s="18"/>
      <c r="AL1044" s="17" t="str">
        <f>IF(COUNTIF($AL$2:AL1043,AI1044)&gt;0,"",IF(AI1044="","",AI1044))</f>
        <v/>
      </c>
      <c r="AM1044" s="16"/>
      <c r="AR1044" s="27">
        <f t="shared" si="189"/>
        <v>44508</v>
      </c>
      <c r="AS1044" s="27" t="str">
        <f t="shared" si="186"/>
        <v>月</v>
      </c>
      <c r="AT1044" s="26" t="str">
        <f t="shared" si="187"/>
        <v/>
      </c>
      <c r="AU1044" s="26">
        <f t="shared" si="188"/>
        <v>0</v>
      </c>
      <c r="AV1044" s="26">
        <f>COUNTIF($AU$2:AU1044,0)</f>
        <v>624</v>
      </c>
    </row>
    <row r="1045" spans="19:48" ht="18" customHeight="1" x14ac:dyDescent="0.7">
      <c r="S1045" s="17">
        <f t="shared" si="183"/>
        <v>44490</v>
      </c>
      <c r="T1045" s="25">
        <f t="shared" si="184"/>
        <v>44490</v>
      </c>
      <c r="U1045" s="24" t="str">
        <f t="shared" si="185"/>
        <v>35</v>
      </c>
      <c r="V1045" s="23">
        <f>IF(S1045="","",IF(COUNTIF(祝日計算!$D$6:$H$12,祝日計算!U1045)&gt;0,1,0))</f>
        <v>0</v>
      </c>
      <c r="AI1045" s="17" t="str">
        <f t="shared" si="181"/>
        <v/>
      </c>
      <c r="AJ1045" s="18"/>
      <c r="AL1045" s="17" t="str">
        <f>IF(COUNTIF($AL$2:AL1044,AI1045)&gt;0,"",IF(AI1045="","",AI1045))</f>
        <v/>
      </c>
      <c r="AM1045" s="16"/>
      <c r="AR1045" s="27">
        <f t="shared" si="189"/>
        <v>44509</v>
      </c>
      <c r="AS1045" s="27" t="str">
        <f t="shared" si="186"/>
        <v>火</v>
      </c>
      <c r="AT1045" s="26" t="str">
        <f t="shared" si="187"/>
        <v/>
      </c>
      <c r="AU1045" s="26">
        <f t="shared" si="188"/>
        <v>1</v>
      </c>
      <c r="AV1045" s="26">
        <f>COUNTIF($AU$2:AU1045,0)</f>
        <v>624</v>
      </c>
    </row>
    <row r="1046" spans="19:48" ht="18" customHeight="1" x14ac:dyDescent="0.7">
      <c r="S1046" s="17">
        <f t="shared" si="183"/>
        <v>44491</v>
      </c>
      <c r="T1046" s="25">
        <f t="shared" si="184"/>
        <v>44491</v>
      </c>
      <c r="U1046" s="24" t="str">
        <f t="shared" si="185"/>
        <v>46</v>
      </c>
      <c r="V1046" s="23">
        <f>IF(S1046="","",IF(COUNTIF(祝日計算!$D$6:$H$12,祝日計算!U1046)&gt;0,1,0))</f>
        <v>0</v>
      </c>
      <c r="AI1046" s="17" t="str">
        <f t="shared" si="181"/>
        <v/>
      </c>
      <c r="AJ1046" s="18"/>
      <c r="AL1046" s="17" t="str">
        <f>IF(COUNTIF($AL$2:AL1045,AI1046)&gt;0,"",IF(AI1046="","",AI1046))</f>
        <v/>
      </c>
      <c r="AM1046" s="16"/>
      <c r="AR1046" s="27">
        <f t="shared" si="189"/>
        <v>44510</v>
      </c>
      <c r="AS1046" s="27" t="str">
        <f t="shared" si="186"/>
        <v>水</v>
      </c>
      <c r="AT1046" s="26" t="str">
        <f t="shared" si="187"/>
        <v/>
      </c>
      <c r="AU1046" s="26">
        <f t="shared" si="188"/>
        <v>0</v>
      </c>
      <c r="AV1046" s="26">
        <f>COUNTIF($AU$2:AU1046,0)</f>
        <v>625</v>
      </c>
    </row>
    <row r="1047" spans="19:48" ht="18" customHeight="1" x14ac:dyDescent="0.7">
      <c r="S1047" s="17">
        <f t="shared" si="183"/>
        <v>44492</v>
      </c>
      <c r="T1047" s="25">
        <f t="shared" si="184"/>
        <v>44492</v>
      </c>
      <c r="U1047" s="24" t="str">
        <f t="shared" si="185"/>
        <v>47</v>
      </c>
      <c r="V1047" s="23">
        <f>IF(S1047="","",IF(COUNTIF(祝日計算!$D$6:$H$12,祝日計算!U1047)&gt;0,1,0))</f>
        <v>1</v>
      </c>
      <c r="AI1047" s="17" t="str">
        <f t="shared" si="181"/>
        <v/>
      </c>
      <c r="AJ1047" s="18"/>
      <c r="AL1047" s="17" t="str">
        <f>IF(COUNTIF($AL$2:AL1046,AI1047)&gt;0,"",IF(AI1047="","",AI1047))</f>
        <v/>
      </c>
      <c r="AM1047" s="16"/>
      <c r="AR1047" s="27">
        <f t="shared" si="189"/>
        <v>44511</v>
      </c>
      <c r="AS1047" s="27" t="str">
        <f t="shared" si="186"/>
        <v>木</v>
      </c>
      <c r="AT1047" s="26" t="str">
        <f t="shared" si="187"/>
        <v/>
      </c>
      <c r="AU1047" s="26">
        <f t="shared" si="188"/>
        <v>0</v>
      </c>
      <c r="AV1047" s="26">
        <f>COUNTIF($AU$2:AU1047,0)</f>
        <v>626</v>
      </c>
    </row>
    <row r="1048" spans="19:48" ht="18" customHeight="1" x14ac:dyDescent="0.7">
      <c r="S1048" s="17">
        <f t="shared" si="183"/>
        <v>44493</v>
      </c>
      <c r="T1048" s="25">
        <f t="shared" si="184"/>
        <v>44493</v>
      </c>
      <c r="U1048" s="24" t="str">
        <f t="shared" si="185"/>
        <v>41</v>
      </c>
      <c r="V1048" s="23">
        <f>IF(S1048="","",IF(COUNTIF(祝日計算!$D$6:$H$12,祝日計算!U1048)&gt;0,1,0))</f>
        <v>1</v>
      </c>
      <c r="AI1048" s="17" t="str">
        <f t="shared" si="181"/>
        <v/>
      </c>
      <c r="AJ1048" s="18"/>
      <c r="AL1048" s="17" t="str">
        <f>IF(COUNTIF($AL$2:AL1047,AI1048)&gt;0,"",IF(AI1048="","",AI1048))</f>
        <v/>
      </c>
      <c r="AM1048" s="16"/>
      <c r="AR1048" s="27">
        <f t="shared" si="189"/>
        <v>44512</v>
      </c>
      <c r="AS1048" s="27" t="str">
        <f t="shared" si="186"/>
        <v>金</v>
      </c>
      <c r="AT1048" s="26" t="str">
        <f t="shared" si="187"/>
        <v/>
      </c>
      <c r="AU1048" s="26">
        <f t="shared" si="188"/>
        <v>0</v>
      </c>
      <c r="AV1048" s="26">
        <f>COUNTIF($AU$2:AU1048,0)</f>
        <v>627</v>
      </c>
    </row>
    <row r="1049" spans="19:48" ht="18" customHeight="1" x14ac:dyDescent="0.7">
      <c r="S1049" s="17">
        <f t="shared" si="183"/>
        <v>44494</v>
      </c>
      <c r="T1049" s="25">
        <f t="shared" si="184"/>
        <v>44494</v>
      </c>
      <c r="U1049" s="24" t="str">
        <f t="shared" si="185"/>
        <v>42</v>
      </c>
      <c r="V1049" s="23">
        <f>IF(S1049="","",IF(COUNTIF(祝日計算!$D$6:$H$12,祝日計算!U1049)&gt;0,1,0))</f>
        <v>0</v>
      </c>
      <c r="AI1049" s="17">
        <f t="shared" si="181"/>
        <v>44219</v>
      </c>
      <c r="AJ1049" s="18"/>
      <c r="AL1049" s="17">
        <f>IF(COUNTIF($AL$2:AL1048,AI1049)&gt;0,"",IF(AI1049="","",AI1049))</f>
        <v>44219</v>
      </c>
      <c r="AM1049" s="16"/>
      <c r="AR1049" s="27">
        <f t="shared" si="189"/>
        <v>44513</v>
      </c>
      <c r="AS1049" s="27" t="str">
        <f t="shared" si="186"/>
        <v>土</v>
      </c>
      <c r="AT1049" s="26" t="str">
        <f t="shared" si="187"/>
        <v/>
      </c>
      <c r="AU1049" s="26">
        <f t="shared" si="188"/>
        <v>1</v>
      </c>
      <c r="AV1049" s="26">
        <f>COUNTIF($AU$2:AU1049,0)</f>
        <v>627</v>
      </c>
    </row>
    <row r="1050" spans="19:48" ht="18" customHeight="1" x14ac:dyDescent="0.7">
      <c r="S1050" s="17">
        <f t="shared" si="183"/>
        <v>44495</v>
      </c>
      <c r="T1050" s="25">
        <f t="shared" si="184"/>
        <v>44495</v>
      </c>
      <c r="U1050" s="24" t="str">
        <f t="shared" si="185"/>
        <v>43</v>
      </c>
      <c r="V1050" s="23">
        <f>IF(S1050="","",IF(COUNTIF(祝日計算!$D$6:$H$12,祝日計算!U1050)&gt;0,1,0))</f>
        <v>1</v>
      </c>
      <c r="AI1050" s="17">
        <f t="shared" si="181"/>
        <v>44220</v>
      </c>
      <c r="AJ1050" s="18"/>
      <c r="AL1050" s="17">
        <f>IF(COUNTIF($AL$2:AL1049,AI1050)&gt;0,"",IF(AI1050="","",AI1050))</f>
        <v>44220</v>
      </c>
      <c r="AM1050" s="16"/>
      <c r="AR1050" s="27">
        <f t="shared" si="189"/>
        <v>44514</v>
      </c>
      <c r="AS1050" s="27" t="str">
        <f t="shared" si="186"/>
        <v>日</v>
      </c>
      <c r="AT1050" s="26" t="str">
        <f t="shared" si="187"/>
        <v/>
      </c>
      <c r="AU1050" s="26">
        <f t="shared" si="188"/>
        <v>1</v>
      </c>
      <c r="AV1050" s="26">
        <f>COUNTIF($AU$2:AU1050,0)</f>
        <v>627</v>
      </c>
    </row>
    <row r="1051" spans="19:48" ht="18" customHeight="1" x14ac:dyDescent="0.7">
      <c r="S1051" s="17">
        <f t="shared" si="183"/>
        <v>44496</v>
      </c>
      <c r="T1051" s="25">
        <f t="shared" si="184"/>
        <v>44496</v>
      </c>
      <c r="U1051" s="24" t="str">
        <f t="shared" si="185"/>
        <v>44</v>
      </c>
      <c r="V1051" s="23">
        <f>IF(S1051="","",IF(COUNTIF(祝日計算!$D$6:$H$12,祝日計算!U1051)&gt;0,1,0))</f>
        <v>0</v>
      </c>
      <c r="AI1051" s="17" t="str">
        <f t="shared" ref="AI1051:AI1114" si="190">IF(V770=0,"",S770)</f>
        <v/>
      </c>
      <c r="AJ1051" s="18"/>
      <c r="AL1051" s="17" t="str">
        <f>IF(COUNTIF($AL$2:AL1050,AI1051)&gt;0,"",IF(AI1051="","",AI1051))</f>
        <v/>
      </c>
      <c r="AM1051" s="16"/>
      <c r="AR1051" s="27">
        <f t="shared" si="189"/>
        <v>44515</v>
      </c>
      <c r="AS1051" s="27" t="str">
        <f t="shared" si="186"/>
        <v>月</v>
      </c>
      <c r="AT1051" s="26" t="str">
        <f t="shared" si="187"/>
        <v/>
      </c>
      <c r="AU1051" s="26">
        <f t="shared" si="188"/>
        <v>0</v>
      </c>
      <c r="AV1051" s="26">
        <f>COUNTIF($AU$2:AU1051,0)</f>
        <v>628</v>
      </c>
    </row>
    <row r="1052" spans="19:48" ht="18" customHeight="1" x14ac:dyDescent="0.7">
      <c r="S1052" s="17">
        <f t="shared" si="183"/>
        <v>44497</v>
      </c>
      <c r="T1052" s="25">
        <f t="shared" si="184"/>
        <v>44497</v>
      </c>
      <c r="U1052" s="24" t="str">
        <f t="shared" si="185"/>
        <v>45</v>
      </c>
      <c r="V1052" s="23">
        <f>IF(S1052="","",IF(COUNTIF(祝日計算!$D$6:$H$12,祝日計算!U1052)&gt;0,1,0))</f>
        <v>0</v>
      </c>
      <c r="AI1052" s="17">
        <f t="shared" si="190"/>
        <v>44222</v>
      </c>
      <c r="AJ1052" s="18"/>
      <c r="AL1052" s="17">
        <f>IF(COUNTIF($AL$2:AL1051,AI1052)&gt;0,"",IF(AI1052="","",AI1052))</f>
        <v>44222</v>
      </c>
      <c r="AM1052" s="16"/>
      <c r="AR1052" s="27">
        <f t="shared" si="189"/>
        <v>44516</v>
      </c>
      <c r="AS1052" s="27" t="str">
        <f t="shared" si="186"/>
        <v>火</v>
      </c>
      <c r="AT1052" s="26" t="str">
        <f t="shared" si="187"/>
        <v/>
      </c>
      <c r="AU1052" s="26">
        <f t="shared" si="188"/>
        <v>0</v>
      </c>
      <c r="AV1052" s="26">
        <f>COUNTIF($AU$2:AU1052,0)</f>
        <v>629</v>
      </c>
    </row>
    <row r="1053" spans="19:48" ht="18" customHeight="1" x14ac:dyDescent="0.7">
      <c r="S1053" s="17">
        <f t="shared" si="183"/>
        <v>44498</v>
      </c>
      <c r="T1053" s="25">
        <f t="shared" si="184"/>
        <v>44498</v>
      </c>
      <c r="U1053" s="24" t="str">
        <f t="shared" si="185"/>
        <v>56</v>
      </c>
      <c r="V1053" s="23">
        <f>IF(S1053="","",IF(COUNTIF(祝日計算!$D$6:$H$12,祝日計算!U1053)&gt;0,1,0))</f>
        <v>0</v>
      </c>
      <c r="AI1053" s="17" t="str">
        <f t="shared" si="190"/>
        <v/>
      </c>
      <c r="AJ1053" s="18"/>
      <c r="AL1053" s="17" t="str">
        <f>IF(COUNTIF($AL$2:AL1052,AI1053)&gt;0,"",IF(AI1053="","",AI1053))</f>
        <v/>
      </c>
      <c r="AM1053" s="16"/>
      <c r="AR1053" s="27">
        <f t="shared" si="189"/>
        <v>44517</v>
      </c>
      <c r="AS1053" s="27" t="str">
        <f t="shared" si="186"/>
        <v>水</v>
      </c>
      <c r="AT1053" s="26" t="str">
        <f t="shared" si="187"/>
        <v/>
      </c>
      <c r="AU1053" s="26">
        <f t="shared" si="188"/>
        <v>0</v>
      </c>
      <c r="AV1053" s="26">
        <f>COUNTIF($AU$2:AU1053,0)</f>
        <v>630</v>
      </c>
    </row>
    <row r="1054" spans="19:48" ht="18" customHeight="1" x14ac:dyDescent="0.7">
      <c r="S1054" s="17">
        <f t="shared" si="183"/>
        <v>44499</v>
      </c>
      <c r="T1054" s="25">
        <f t="shared" si="184"/>
        <v>44499</v>
      </c>
      <c r="U1054" s="24" t="str">
        <f t="shared" si="185"/>
        <v>57</v>
      </c>
      <c r="V1054" s="23">
        <f>IF(S1054="","",IF(COUNTIF(祝日計算!$D$6:$H$12,祝日計算!U1054)&gt;0,1,0))</f>
        <v>1</v>
      </c>
      <c r="AI1054" s="17" t="str">
        <f t="shared" si="190"/>
        <v/>
      </c>
      <c r="AJ1054" s="18"/>
      <c r="AL1054" s="17" t="str">
        <f>IF(COUNTIF($AL$2:AL1053,AI1054)&gt;0,"",IF(AI1054="","",AI1054))</f>
        <v/>
      </c>
      <c r="AM1054" s="16"/>
      <c r="AR1054" s="27">
        <f t="shared" si="189"/>
        <v>44518</v>
      </c>
      <c r="AS1054" s="27" t="str">
        <f t="shared" si="186"/>
        <v>木</v>
      </c>
      <c r="AT1054" s="26" t="str">
        <f t="shared" si="187"/>
        <v/>
      </c>
      <c r="AU1054" s="26">
        <f t="shared" si="188"/>
        <v>0</v>
      </c>
      <c r="AV1054" s="26">
        <f>COUNTIF($AU$2:AU1054,0)</f>
        <v>631</v>
      </c>
    </row>
    <row r="1055" spans="19:48" ht="18" customHeight="1" x14ac:dyDescent="0.7">
      <c r="S1055" s="17">
        <f t="shared" si="183"/>
        <v>44500</v>
      </c>
      <c r="T1055" s="25">
        <f t="shared" si="184"/>
        <v>44500</v>
      </c>
      <c r="U1055" s="24" t="str">
        <f t="shared" si="185"/>
        <v>51</v>
      </c>
      <c r="V1055" s="23">
        <f>IF(S1055="","",IF(COUNTIF(祝日計算!$D$6:$H$12,祝日計算!U1055)&gt;0,1,0))</f>
        <v>1</v>
      </c>
      <c r="AI1055" s="17" t="str">
        <f t="shared" si="190"/>
        <v/>
      </c>
      <c r="AJ1055" s="18"/>
      <c r="AL1055" s="17" t="str">
        <f>IF(COUNTIF($AL$2:AL1054,AI1055)&gt;0,"",IF(AI1055="","",AI1055))</f>
        <v/>
      </c>
      <c r="AM1055" s="16"/>
      <c r="AR1055" s="27">
        <f t="shared" si="189"/>
        <v>44519</v>
      </c>
      <c r="AS1055" s="27" t="str">
        <f t="shared" si="186"/>
        <v>金</v>
      </c>
      <c r="AT1055" s="26" t="str">
        <f t="shared" si="187"/>
        <v/>
      </c>
      <c r="AU1055" s="26">
        <f t="shared" si="188"/>
        <v>0</v>
      </c>
      <c r="AV1055" s="26">
        <f>COUNTIF($AU$2:AU1055,0)</f>
        <v>632</v>
      </c>
    </row>
    <row r="1056" spans="19:48" ht="18" customHeight="1" x14ac:dyDescent="0.7">
      <c r="S1056" s="17">
        <f>DATE(設定!$G$2+1,11,1)</f>
        <v>44501</v>
      </c>
      <c r="T1056" s="25">
        <f t="shared" si="184"/>
        <v>44501</v>
      </c>
      <c r="U1056" s="24" t="str">
        <f t="shared" si="185"/>
        <v>12</v>
      </c>
      <c r="V1056" s="23">
        <f>IF(S1056="","",IF(COUNTIF(祝日計算!$D$6:$H$12,祝日計算!U1056)&gt;0,1,0))</f>
        <v>0</v>
      </c>
      <c r="AI1056" s="17">
        <f t="shared" si="190"/>
        <v>44226</v>
      </c>
      <c r="AJ1056" s="18"/>
      <c r="AL1056" s="17">
        <f>IF(COUNTIF($AL$2:AL1055,AI1056)&gt;0,"",IF(AI1056="","",AI1056))</f>
        <v>44226</v>
      </c>
      <c r="AM1056" s="16"/>
      <c r="AR1056" s="27">
        <f t="shared" si="189"/>
        <v>44520</v>
      </c>
      <c r="AS1056" s="27" t="str">
        <f t="shared" si="186"/>
        <v>土</v>
      </c>
      <c r="AT1056" s="26" t="str">
        <f t="shared" si="187"/>
        <v/>
      </c>
      <c r="AU1056" s="26">
        <f t="shared" si="188"/>
        <v>1</v>
      </c>
      <c r="AV1056" s="26">
        <f>COUNTIF($AU$2:AU1056,0)</f>
        <v>632</v>
      </c>
    </row>
    <row r="1057" spans="19:48" ht="18" customHeight="1" x14ac:dyDescent="0.7">
      <c r="S1057" s="17">
        <f t="shared" ref="S1057:S1086" si="191">IF(S1056="","",IF(MONTH(S1056)&lt;&gt;MONTH(S1056+1),"",S1056+1))</f>
        <v>44502</v>
      </c>
      <c r="T1057" s="25">
        <f t="shared" si="184"/>
        <v>44502</v>
      </c>
      <c r="U1057" s="24" t="str">
        <f t="shared" si="185"/>
        <v>13</v>
      </c>
      <c r="V1057" s="23">
        <f>IF(S1057="","",IF(COUNTIF(祝日計算!$D$6:$H$12,祝日計算!U1057)&gt;0,1,0))</f>
        <v>0</v>
      </c>
      <c r="AI1057" s="17">
        <f t="shared" si="190"/>
        <v>44227</v>
      </c>
      <c r="AJ1057" s="18"/>
      <c r="AL1057" s="17">
        <f>IF(COUNTIF($AL$2:AL1056,AI1057)&gt;0,"",IF(AI1057="","",AI1057))</f>
        <v>44227</v>
      </c>
      <c r="AM1057" s="16"/>
      <c r="AR1057" s="27">
        <f t="shared" si="189"/>
        <v>44521</v>
      </c>
      <c r="AS1057" s="27" t="str">
        <f t="shared" si="186"/>
        <v>日</v>
      </c>
      <c r="AT1057" s="26" t="str">
        <f t="shared" si="187"/>
        <v/>
      </c>
      <c r="AU1057" s="26">
        <f t="shared" si="188"/>
        <v>1</v>
      </c>
      <c r="AV1057" s="26">
        <f>COUNTIF($AU$2:AU1057,0)</f>
        <v>632</v>
      </c>
    </row>
    <row r="1058" spans="19:48" ht="18" customHeight="1" x14ac:dyDescent="0.7">
      <c r="S1058" s="17">
        <f t="shared" si="191"/>
        <v>44503</v>
      </c>
      <c r="T1058" s="25">
        <f t="shared" si="184"/>
        <v>44503</v>
      </c>
      <c r="U1058" s="24" t="str">
        <f t="shared" si="185"/>
        <v>14</v>
      </c>
      <c r="V1058" s="23">
        <f>IF(S1058="","",IF(COUNTIF(祝日計算!$D$6:$H$12,祝日計算!U1058)&gt;0,1,0))</f>
        <v>0</v>
      </c>
      <c r="AI1058" s="17" t="str">
        <f t="shared" si="190"/>
        <v/>
      </c>
      <c r="AJ1058" s="18"/>
      <c r="AL1058" s="17" t="str">
        <f>IF(COUNTIF($AL$2:AL1057,AI1058)&gt;0,"",IF(AI1058="","",AI1058))</f>
        <v/>
      </c>
      <c r="AM1058" s="16"/>
      <c r="AR1058" s="27">
        <f t="shared" si="189"/>
        <v>44522</v>
      </c>
      <c r="AS1058" s="27" t="str">
        <f t="shared" si="186"/>
        <v>月</v>
      </c>
      <c r="AT1058" s="26" t="str">
        <f t="shared" si="187"/>
        <v/>
      </c>
      <c r="AU1058" s="26">
        <f t="shared" si="188"/>
        <v>0</v>
      </c>
      <c r="AV1058" s="26">
        <f>COUNTIF($AU$2:AU1058,0)</f>
        <v>633</v>
      </c>
    </row>
    <row r="1059" spans="19:48" ht="18" customHeight="1" x14ac:dyDescent="0.7">
      <c r="S1059" s="17">
        <f t="shared" si="191"/>
        <v>44504</v>
      </c>
      <c r="T1059" s="25">
        <f t="shared" si="184"/>
        <v>44504</v>
      </c>
      <c r="U1059" s="24" t="str">
        <f t="shared" si="185"/>
        <v>15</v>
      </c>
      <c r="V1059" s="23">
        <f>IF(S1059="","",IF(COUNTIF(祝日計算!$D$6:$H$12,祝日計算!U1059)&gt;0,1,0))</f>
        <v>0</v>
      </c>
      <c r="AI1059" s="17" t="str">
        <f t="shared" si="190"/>
        <v/>
      </c>
      <c r="AJ1059" s="18"/>
      <c r="AL1059" s="17" t="str">
        <f>IF(COUNTIF($AL$2:AL1058,AI1059)&gt;0,"",IF(AI1059="","",AI1059))</f>
        <v/>
      </c>
      <c r="AM1059" s="16"/>
      <c r="AR1059" s="27">
        <f t="shared" si="189"/>
        <v>44523</v>
      </c>
      <c r="AS1059" s="27" t="str">
        <f t="shared" si="186"/>
        <v>祝</v>
      </c>
      <c r="AT1059" s="26" t="str">
        <f t="shared" si="187"/>
        <v>勤労感謝の日</v>
      </c>
      <c r="AU1059" s="26">
        <f t="shared" si="188"/>
        <v>1</v>
      </c>
      <c r="AV1059" s="26">
        <f>COUNTIF($AU$2:AU1059,0)</f>
        <v>633</v>
      </c>
    </row>
    <row r="1060" spans="19:48" ht="18" customHeight="1" x14ac:dyDescent="0.7">
      <c r="S1060" s="17">
        <f t="shared" si="191"/>
        <v>44505</v>
      </c>
      <c r="T1060" s="25">
        <f t="shared" si="184"/>
        <v>44505</v>
      </c>
      <c r="U1060" s="24" t="str">
        <f t="shared" si="185"/>
        <v>16</v>
      </c>
      <c r="V1060" s="23">
        <f>IF(S1060="","",IF(COUNTIF(祝日計算!$D$6:$H$12,祝日計算!U1060)&gt;0,1,0))</f>
        <v>0</v>
      </c>
      <c r="AI1060" s="17" t="str">
        <f t="shared" si="190"/>
        <v/>
      </c>
      <c r="AJ1060" s="18"/>
      <c r="AL1060" s="17" t="str">
        <f>IF(COUNTIF($AL$2:AL1059,AI1060)&gt;0,"",IF(AI1060="","",AI1060))</f>
        <v/>
      </c>
      <c r="AM1060" s="16"/>
      <c r="AR1060" s="27">
        <f t="shared" si="189"/>
        <v>44524</v>
      </c>
      <c r="AS1060" s="27" t="str">
        <f t="shared" si="186"/>
        <v>水</v>
      </c>
      <c r="AT1060" s="26" t="str">
        <f t="shared" si="187"/>
        <v/>
      </c>
      <c r="AU1060" s="26">
        <f t="shared" si="188"/>
        <v>0</v>
      </c>
      <c r="AV1060" s="26">
        <f>COUNTIF($AU$2:AU1060,0)</f>
        <v>634</v>
      </c>
    </row>
    <row r="1061" spans="19:48" ht="18" customHeight="1" x14ac:dyDescent="0.7">
      <c r="S1061" s="17">
        <f t="shared" si="191"/>
        <v>44506</v>
      </c>
      <c r="T1061" s="25">
        <f t="shared" si="184"/>
        <v>44506</v>
      </c>
      <c r="U1061" s="24" t="str">
        <f t="shared" si="185"/>
        <v>17</v>
      </c>
      <c r="V1061" s="23">
        <f>IF(S1061="","",IF(COUNTIF(祝日計算!$D$6:$H$12,祝日計算!U1061)&gt;0,1,0))</f>
        <v>1</v>
      </c>
      <c r="AI1061" s="17" t="str">
        <f t="shared" si="190"/>
        <v/>
      </c>
      <c r="AJ1061" s="18"/>
      <c r="AL1061" s="17" t="str">
        <f>IF(COUNTIF($AL$2:AL1060,AI1061)&gt;0,"",IF(AI1061="","",AI1061))</f>
        <v/>
      </c>
      <c r="AM1061" s="16"/>
      <c r="AR1061" s="27">
        <f t="shared" si="189"/>
        <v>44525</v>
      </c>
      <c r="AS1061" s="27" t="str">
        <f t="shared" si="186"/>
        <v>木</v>
      </c>
      <c r="AT1061" s="26" t="str">
        <f t="shared" si="187"/>
        <v/>
      </c>
      <c r="AU1061" s="26">
        <f t="shared" si="188"/>
        <v>0</v>
      </c>
      <c r="AV1061" s="26">
        <f>COUNTIF($AU$2:AU1061,0)</f>
        <v>635</v>
      </c>
    </row>
    <row r="1062" spans="19:48" ht="18" customHeight="1" x14ac:dyDescent="0.7">
      <c r="S1062" s="17">
        <f t="shared" si="191"/>
        <v>44507</v>
      </c>
      <c r="T1062" s="25">
        <f t="shared" si="184"/>
        <v>44507</v>
      </c>
      <c r="U1062" s="24" t="str">
        <f t="shared" si="185"/>
        <v>11</v>
      </c>
      <c r="V1062" s="23">
        <f>IF(S1062="","",IF(COUNTIF(祝日計算!$D$6:$H$12,祝日計算!U1062)&gt;0,1,0))</f>
        <v>1</v>
      </c>
      <c r="AI1062" s="17" t="str">
        <f t="shared" si="190"/>
        <v/>
      </c>
      <c r="AJ1062" s="18"/>
      <c r="AL1062" s="17" t="str">
        <f>IF(COUNTIF($AL$2:AL1061,AI1062)&gt;0,"",IF(AI1062="","",AI1062))</f>
        <v/>
      </c>
      <c r="AM1062" s="16"/>
      <c r="AR1062" s="27">
        <f t="shared" si="189"/>
        <v>44526</v>
      </c>
      <c r="AS1062" s="27" t="str">
        <f t="shared" si="186"/>
        <v>金</v>
      </c>
      <c r="AT1062" s="26" t="str">
        <f t="shared" si="187"/>
        <v/>
      </c>
      <c r="AU1062" s="26">
        <f t="shared" si="188"/>
        <v>0</v>
      </c>
      <c r="AV1062" s="26">
        <f>COUNTIF($AU$2:AU1062,0)</f>
        <v>636</v>
      </c>
    </row>
    <row r="1063" spans="19:48" ht="18" customHeight="1" x14ac:dyDescent="0.7">
      <c r="S1063" s="17">
        <f t="shared" si="191"/>
        <v>44508</v>
      </c>
      <c r="T1063" s="25">
        <f t="shared" si="184"/>
        <v>44508</v>
      </c>
      <c r="U1063" s="24" t="str">
        <f t="shared" si="185"/>
        <v>22</v>
      </c>
      <c r="V1063" s="23">
        <f>IF(S1063="","",IF(COUNTIF(祝日計算!$D$6:$H$12,祝日計算!U1063)&gt;0,1,0))</f>
        <v>0</v>
      </c>
      <c r="AI1063" s="17">
        <f t="shared" si="190"/>
        <v>44233</v>
      </c>
      <c r="AJ1063" s="18"/>
      <c r="AL1063" s="17">
        <f>IF(COUNTIF($AL$2:AL1062,AI1063)&gt;0,"",IF(AI1063="","",AI1063))</f>
        <v>44233</v>
      </c>
      <c r="AM1063" s="16"/>
      <c r="AR1063" s="27">
        <f t="shared" si="189"/>
        <v>44527</v>
      </c>
      <c r="AS1063" s="27" t="str">
        <f t="shared" si="186"/>
        <v>土</v>
      </c>
      <c r="AT1063" s="26" t="str">
        <f t="shared" si="187"/>
        <v/>
      </c>
      <c r="AU1063" s="26">
        <f t="shared" si="188"/>
        <v>1</v>
      </c>
      <c r="AV1063" s="26">
        <f>COUNTIF($AU$2:AU1063,0)</f>
        <v>636</v>
      </c>
    </row>
    <row r="1064" spans="19:48" ht="18" customHeight="1" x14ac:dyDescent="0.7">
      <c r="S1064" s="17">
        <f t="shared" si="191"/>
        <v>44509</v>
      </c>
      <c r="T1064" s="25">
        <f t="shared" si="184"/>
        <v>44509</v>
      </c>
      <c r="U1064" s="24" t="str">
        <f t="shared" si="185"/>
        <v>23</v>
      </c>
      <c r="V1064" s="23">
        <f>IF(S1064="","",IF(COUNTIF(祝日計算!$D$6:$H$12,祝日計算!U1064)&gt;0,1,0))</f>
        <v>1</v>
      </c>
      <c r="AI1064" s="17">
        <f t="shared" si="190"/>
        <v>44234</v>
      </c>
      <c r="AJ1064" s="18"/>
      <c r="AL1064" s="17">
        <f>IF(COUNTIF($AL$2:AL1063,AI1064)&gt;0,"",IF(AI1064="","",AI1064))</f>
        <v>44234</v>
      </c>
      <c r="AM1064" s="16"/>
      <c r="AR1064" s="27">
        <f t="shared" si="189"/>
        <v>44528</v>
      </c>
      <c r="AS1064" s="27" t="str">
        <f t="shared" si="186"/>
        <v>日</v>
      </c>
      <c r="AT1064" s="26" t="str">
        <f t="shared" si="187"/>
        <v/>
      </c>
      <c r="AU1064" s="26">
        <f t="shared" si="188"/>
        <v>1</v>
      </c>
      <c r="AV1064" s="26">
        <f>COUNTIF($AU$2:AU1064,0)</f>
        <v>636</v>
      </c>
    </row>
    <row r="1065" spans="19:48" ht="18" customHeight="1" x14ac:dyDescent="0.7">
      <c r="S1065" s="17">
        <f t="shared" si="191"/>
        <v>44510</v>
      </c>
      <c r="T1065" s="25">
        <f t="shared" si="184"/>
        <v>44510</v>
      </c>
      <c r="U1065" s="24" t="str">
        <f t="shared" si="185"/>
        <v>24</v>
      </c>
      <c r="V1065" s="23">
        <f>IF(S1065="","",IF(COUNTIF(祝日計算!$D$6:$H$12,祝日計算!U1065)&gt;0,1,0))</f>
        <v>0</v>
      </c>
      <c r="AI1065" s="17" t="str">
        <f t="shared" si="190"/>
        <v/>
      </c>
      <c r="AJ1065" s="18"/>
      <c r="AL1065" s="17" t="str">
        <f>IF(COUNTIF($AL$2:AL1064,AI1065)&gt;0,"",IF(AI1065="","",AI1065))</f>
        <v/>
      </c>
      <c r="AM1065" s="16"/>
      <c r="AR1065" s="27">
        <f t="shared" si="189"/>
        <v>44529</v>
      </c>
      <c r="AS1065" s="27" t="str">
        <f t="shared" si="186"/>
        <v>月</v>
      </c>
      <c r="AT1065" s="26" t="str">
        <f t="shared" si="187"/>
        <v/>
      </c>
      <c r="AU1065" s="26">
        <f t="shared" si="188"/>
        <v>0</v>
      </c>
      <c r="AV1065" s="26">
        <f>COUNTIF($AU$2:AU1065,0)</f>
        <v>637</v>
      </c>
    </row>
    <row r="1066" spans="19:48" ht="18" customHeight="1" x14ac:dyDescent="0.7">
      <c r="S1066" s="17">
        <f t="shared" si="191"/>
        <v>44511</v>
      </c>
      <c r="T1066" s="25">
        <f t="shared" si="184"/>
        <v>44511</v>
      </c>
      <c r="U1066" s="24" t="str">
        <f t="shared" si="185"/>
        <v>25</v>
      </c>
      <c r="V1066" s="23">
        <f>IF(S1066="","",IF(COUNTIF(祝日計算!$D$6:$H$12,祝日計算!U1066)&gt;0,1,0))</f>
        <v>0</v>
      </c>
      <c r="AI1066" s="17">
        <f t="shared" si="190"/>
        <v>44236</v>
      </c>
      <c r="AJ1066" s="18"/>
      <c r="AL1066" s="17">
        <f>IF(COUNTIF($AL$2:AL1065,AI1066)&gt;0,"",IF(AI1066="","",AI1066))</f>
        <v>44236</v>
      </c>
      <c r="AM1066" s="16"/>
      <c r="AR1066" s="27">
        <f t="shared" si="189"/>
        <v>44530</v>
      </c>
      <c r="AS1066" s="27" t="str">
        <f t="shared" si="186"/>
        <v>火</v>
      </c>
      <c r="AT1066" s="26" t="str">
        <f t="shared" si="187"/>
        <v/>
      </c>
      <c r="AU1066" s="26">
        <f t="shared" si="188"/>
        <v>0</v>
      </c>
      <c r="AV1066" s="26">
        <f>COUNTIF($AU$2:AU1066,0)</f>
        <v>638</v>
      </c>
    </row>
    <row r="1067" spans="19:48" ht="18" customHeight="1" x14ac:dyDescent="0.7">
      <c r="S1067" s="17">
        <f t="shared" si="191"/>
        <v>44512</v>
      </c>
      <c r="T1067" s="25">
        <f t="shared" si="184"/>
        <v>44512</v>
      </c>
      <c r="U1067" s="24" t="str">
        <f t="shared" si="185"/>
        <v>26</v>
      </c>
      <c r="V1067" s="23">
        <f>IF(S1067="","",IF(COUNTIF(祝日計算!$D$6:$H$12,祝日計算!U1067)&gt;0,1,0))</f>
        <v>0</v>
      </c>
      <c r="AI1067" s="17" t="str">
        <f t="shared" si="190"/>
        <v/>
      </c>
      <c r="AJ1067" s="18"/>
      <c r="AL1067" s="17" t="str">
        <f>IF(COUNTIF($AL$2:AL1066,AI1067)&gt;0,"",IF(AI1067="","",AI1067))</f>
        <v/>
      </c>
      <c r="AM1067" s="16"/>
      <c r="AR1067" s="27">
        <f t="shared" si="189"/>
        <v>44531</v>
      </c>
      <c r="AS1067" s="27" t="str">
        <f t="shared" si="186"/>
        <v>水</v>
      </c>
      <c r="AT1067" s="26" t="str">
        <f t="shared" si="187"/>
        <v/>
      </c>
      <c r="AU1067" s="26">
        <f t="shared" si="188"/>
        <v>0</v>
      </c>
      <c r="AV1067" s="26">
        <f>COUNTIF($AU$2:AU1067,0)</f>
        <v>639</v>
      </c>
    </row>
    <row r="1068" spans="19:48" ht="18" customHeight="1" x14ac:dyDescent="0.7">
      <c r="S1068" s="17">
        <f t="shared" si="191"/>
        <v>44513</v>
      </c>
      <c r="T1068" s="25">
        <f t="shared" si="184"/>
        <v>44513</v>
      </c>
      <c r="U1068" s="24" t="str">
        <f t="shared" si="185"/>
        <v>27</v>
      </c>
      <c r="V1068" s="23">
        <f>IF(S1068="","",IF(COUNTIF(祝日計算!$D$6:$H$12,祝日計算!U1068)&gt;0,1,0))</f>
        <v>1</v>
      </c>
      <c r="AI1068" s="17" t="str">
        <f t="shared" si="190"/>
        <v/>
      </c>
      <c r="AJ1068" s="18"/>
      <c r="AL1068" s="17" t="str">
        <f>IF(COUNTIF($AL$2:AL1067,AI1068)&gt;0,"",IF(AI1068="","",AI1068))</f>
        <v/>
      </c>
      <c r="AM1068" s="16"/>
      <c r="AR1068" s="27">
        <f t="shared" si="189"/>
        <v>44532</v>
      </c>
      <c r="AS1068" s="27" t="str">
        <f t="shared" si="186"/>
        <v>木</v>
      </c>
      <c r="AT1068" s="26" t="str">
        <f t="shared" si="187"/>
        <v/>
      </c>
      <c r="AU1068" s="26">
        <f t="shared" si="188"/>
        <v>0</v>
      </c>
      <c r="AV1068" s="26">
        <f>COUNTIF($AU$2:AU1068,0)</f>
        <v>640</v>
      </c>
    </row>
    <row r="1069" spans="19:48" ht="18" customHeight="1" x14ac:dyDescent="0.7">
      <c r="S1069" s="17">
        <f t="shared" si="191"/>
        <v>44514</v>
      </c>
      <c r="T1069" s="25">
        <f t="shared" si="184"/>
        <v>44514</v>
      </c>
      <c r="U1069" s="24" t="str">
        <f t="shared" si="185"/>
        <v>21</v>
      </c>
      <c r="V1069" s="23">
        <f>IF(S1069="","",IF(COUNTIF(祝日計算!$D$6:$H$12,祝日計算!U1069)&gt;0,1,0))</f>
        <v>1</v>
      </c>
      <c r="AI1069" s="17" t="str">
        <f t="shared" si="190"/>
        <v/>
      </c>
      <c r="AJ1069" s="18"/>
      <c r="AL1069" s="17" t="str">
        <f>IF(COUNTIF($AL$2:AL1068,AI1069)&gt;0,"",IF(AI1069="","",AI1069))</f>
        <v/>
      </c>
      <c r="AM1069" s="16"/>
      <c r="AR1069" s="27">
        <f t="shared" si="189"/>
        <v>44533</v>
      </c>
      <c r="AS1069" s="27" t="str">
        <f t="shared" si="186"/>
        <v>金</v>
      </c>
      <c r="AT1069" s="26" t="str">
        <f t="shared" si="187"/>
        <v/>
      </c>
      <c r="AU1069" s="26">
        <f t="shared" si="188"/>
        <v>0</v>
      </c>
      <c r="AV1069" s="26">
        <f>COUNTIF($AU$2:AU1069,0)</f>
        <v>641</v>
      </c>
    </row>
    <row r="1070" spans="19:48" ht="18" customHeight="1" x14ac:dyDescent="0.7">
      <c r="S1070" s="17">
        <f t="shared" si="191"/>
        <v>44515</v>
      </c>
      <c r="T1070" s="25">
        <f t="shared" si="184"/>
        <v>44515</v>
      </c>
      <c r="U1070" s="24" t="str">
        <f t="shared" si="185"/>
        <v>32</v>
      </c>
      <c r="V1070" s="23">
        <f>IF(S1070="","",IF(COUNTIF(祝日計算!$D$6:$H$12,祝日計算!U1070)&gt;0,1,0))</f>
        <v>0</v>
      </c>
      <c r="AI1070" s="17">
        <f t="shared" si="190"/>
        <v>44240</v>
      </c>
      <c r="AJ1070" s="18"/>
      <c r="AL1070" s="17">
        <f>IF(COUNTIF($AL$2:AL1069,AI1070)&gt;0,"",IF(AI1070="","",AI1070))</f>
        <v>44240</v>
      </c>
      <c r="AM1070" s="16"/>
      <c r="AR1070" s="27">
        <f t="shared" si="189"/>
        <v>44534</v>
      </c>
      <c r="AS1070" s="27" t="str">
        <f t="shared" si="186"/>
        <v>土</v>
      </c>
      <c r="AT1070" s="26" t="str">
        <f t="shared" si="187"/>
        <v/>
      </c>
      <c r="AU1070" s="26">
        <f t="shared" si="188"/>
        <v>1</v>
      </c>
      <c r="AV1070" s="26">
        <f>COUNTIF($AU$2:AU1070,0)</f>
        <v>641</v>
      </c>
    </row>
    <row r="1071" spans="19:48" ht="18" customHeight="1" x14ac:dyDescent="0.7">
      <c r="S1071" s="17">
        <f t="shared" si="191"/>
        <v>44516</v>
      </c>
      <c r="T1071" s="25">
        <f t="shared" si="184"/>
        <v>44516</v>
      </c>
      <c r="U1071" s="24" t="str">
        <f t="shared" si="185"/>
        <v>33</v>
      </c>
      <c r="V1071" s="23">
        <f>IF(S1071="","",IF(COUNTIF(祝日計算!$D$6:$H$12,祝日計算!U1071)&gt;0,1,0))</f>
        <v>0</v>
      </c>
      <c r="AI1071" s="17">
        <f t="shared" si="190"/>
        <v>44241</v>
      </c>
      <c r="AJ1071" s="18"/>
      <c r="AL1071" s="17">
        <f>IF(COUNTIF($AL$2:AL1070,AI1071)&gt;0,"",IF(AI1071="","",AI1071))</f>
        <v>44241</v>
      </c>
      <c r="AM1071" s="16"/>
      <c r="AR1071" s="27">
        <f t="shared" si="189"/>
        <v>44535</v>
      </c>
      <c r="AS1071" s="27" t="str">
        <f t="shared" si="186"/>
        <v>日</v>
      </c>
      <c r="AT1071" s="26" t="str">
        <f t="shared" si="187"/>
        <v/>
      </c>
      <c r="AU1071" s="26">
        <f t="shared" si="188"/>
        <v>1</v>
      </c>
      <c r="AV1071" s="26">
        <f>COUNTIF($AU$2:AU1071,0)</f>
        <v>641</v>
      </c>
    </row>
    <row r="1072" spans="19:48" ht="18" customHeight="1" x14ac:dyDescent="0.7">
      <c r="S1072" s="17">
        <f t="shared" si="191"/>
        <v>44517</v>
      </c>
      <c r="T1072" s="25">
        <f t="shared" si="184"/>
        <v>44517</v>
      </c>
      <c r="U1072" s="24" t="str">
        <f t="shared" si="185"/>
        <v>34</v>
      </c>
      <c r="V1072" s="23">
        <f>IF(S1072="","",IF(COUNTIF(祝日計算!$D$6:$H$12,祝日計算!U1072)&gt;0,1,0))</f>
        <v>0</v>
      </c>
      <c r="AI1072" s="17" t="str">
        <f t="shared" si="190"/>
        <v/>
      </c>
      <c r="AJ1072" s="18"/>
      <c r="AL1072" s="17" t="str">
        <f>IF(COUNTIF($AL$2:AL1071,AI1072)&gt;0,"",IF(AI1072="","",AI1072))</f>
        <v/>
      </c>
      <c r="AM1072" s="16"/>
      <c r="AR1072" s="27">
        <f t="shared" si="189"/>
        <v>44536</v>
      </c>
      <c r="AS1072" s="27" t="str">
        <f t="shared" si="186"/>
        <v>月</v>
      </c>
      <c r="AT1072" s="26" t="str">
        <f t="shared" si="187"/>
        <v/>
      </c>
      <c r="AU1072" s="26">
        <f t="shared" si="188"/>
        <v>0</v>
      </c>
      <c r="AV1072" s="26">
        <f>COUNTIF($AU$2:AU1072,0)</f>
        <v>642</v>
      </c>
    </row>
    <row r="1073" spans="19:48" ht="18" customHeight="1" x14ac:dyDescent="0.7">
      <c r="S1073" s="17">
        <f t="shared" si="191"/>
        <v>44518</v>
      </c>
      <c r="T1073" s="25">
        <f t="shared" si="184"/>
        <v>44518</v>
      </c>
      <c r="U1073" s="24" t="str">
        <f t="shared" si="185"/>
        <v>35</v>
      </c>
      <c r="V1073" s="23">
        <f>IF(S1073="","",IF(COUNTIF(祝日計算!$D$6:$H$12,祝日計算!U1073)&gt;0,1,0))</f>
        <v>0</v>
      </c>
      <c r="AI1073" s="17" t="str">
        <f t="shared" si="190"/>
        <v/>
      </c>
      <c r="AJ1073" s="18"/>
      <c r="AL1073" s="17" t="str">
        <f>IF(COUNTIF($AL$2:AL1072,AI1073)&gt;0,"",IF(AI1073="","",AI1073))</f>
        <v/>
      </c>
      <c r="AM1073" s="16"/>
      <c r="AR1073" s="27">
        <f t="shared" si="189"/>
        <v>44537</v>
      </c>
      <c r="AS1073" s="27" t="str">
        <f t="shared" si="186"/>
        <v>火</v>
      </c>
      <c r="AT1073" s="26" t="str">
        <f t="shared" si="187"/>
        <v/>
      </c>
      <c r="AU1073" s="26">
        <f t="shared" si="188"/>
        <v>0</v>
      </c>
      <c r="AV1073" s="26">
        <f>COUNTIF($AU$2:AU1073,0)</f>
        <v>643</v>
      </c>
    </row>
    <row r="1074" spans="19:48" ht="18" customHeight="1" x14ac:dyDescent="0.7">
      <c r="S1074" s="17">
        <f t="shared" si="191"/>
        <v>44519</v>
      </c>
      <c r="T1074" s="25">
        <f t="shared" si="184"/>
        <v>44519</v>
      </c>
      <c r="U1074" s="24" t="str">
        <f t="shared" si="185"/>
        <v>36</v>
      </c>
      <c r="V1074" s="23">
        <f>IF(S1074="","",IF(COUNTIF(祝日計算!$D$6:$H$12,祝日計算!U1074)&gt;0,1,0))</f>
        <v>0</v>
      </c>
      <c r="AI1074" s="17" t="str">
        <f t="shared" si="190"/>
        <v/>
      </c>
      <c r="AJ1074" s="18"/>
      <c r="AL1074" s="17" t="str">
        <f>IF(COUNTIF($AL$2:AL1073,AI1074)&gt;0,"",IF(AI1074="","",AI1074))</f>
        <v/>
      </c>
      <c r="AM1074" s="16"/>
      <c r="AR1074" s="27">
        <f t="shared" si="189"/>
        <v>44538</v>
      </c>
      <c r="AS1074" s="27" t="str">
        <f t="shared" si="186"/>
        <v>水</v>
      </c>
      <c r="AT1074" s="26" t="str">
        <f t="shared" si="187"/>
        <v/>
      </c>
      <c r="AU1074" s="26">
        <f t="shared" si="188"/>
        <v>0</v>
      </c>
      <c r="AV1074" s="26">
        <f>COUNTIF($AU$2:AU1074,0)</f>
        <v>644</v>
      </c>
    </row>
    <row r="1075" spans="19:48" ht="18" customHeight="1" x14ac:dyDescent="0.7">
      <c r="S1075" s="17">
        <f t="shared" si="191"/>
        <v>44520</v>
      </c>
      <c r="T1075" s="25">
        <f t="shared" si="184"/>
        <v>44520</v>
      </c>
      <c r="U1075" s="24" t="str">
        <f t="shared" si="185"/>
        <v>37</v>
      </c>
      <c r="V1075" s="23">
        <f>IF(S1075="","",IF(COUNTIF(祝日計算!$D$6:$H$12,祝日計算!U1075)&gt;0,1,0))</f>
        <v>1</v>
      </c>
      <c r="AI1075" s="17" t="str">
        <f t="shared" si="190"/>
        <v/>
      </c>
      <c r="AJ1075" s="18"/>
      <c r="AL1075" s="17" t="str">
        <f>IF(COUNTIF($AL$2:AL1074,AI1075)&gt;0,"",IF(AI1075="","",AI1075))</f>
        <v/>
      </c>
      <c r="AM1075" s="16"/>
      <c r="AR1075" s="27">
        <f t="shared" si="189"/>
        <v>44539</v>
      </c>
      <c r="AS1075" s="27" t="str">
        <f t="shared" si="186"/>
        <v>木</v>
      </c>
      <c r="AT1075" s="26" t="str">
        <f t="shared" si="187"/>
        <v/>
      </c>
      <c r="AU1075" s="26">
        <f t="shared" si="188"/>
        <v>0</v>
      </c>
      <c r="AV1075" s="26">
        <f>COUNTIF($AU$2:AU1075,0)</f>
        <v>645</v>
      </c>
    </row>
    <row r="1076" spans="19:48" ht="18" customHeight="1" x14ac:dyDescent="0.7">
      <c r="S1076" s="17">
        <f t="shared" si="191"/>
        <v>44521</v>
      </c>
      <c r="T1076" s="25">
        <f t="shared" si="184"/>
        <v>44521</v>
      </c>
      <c r="U1076" s="24" t="str">
        <f t="shared" si="185"/>
        <v>31</v>
      </c>
      <c r="V1076" s="23">
        <f>IF(S1076="","",IF(COUNTIF(祝日計算!$D$6:$H$12,祝日計算!U1076)&gt;0,1,0))</f>
        <v>1</v>
      </c>
      <c r="AI1076" s="17" t="str">
        <f t="shared" si="190"/>
        <v/>
      </c>
      <c r="AJ1076" s="18"/>
      <c r="AL1076" s="17" t="str">
        <f>IF(COUNTIF($AL$2:AL1075,AI1076)&gt;0,"",IF(AI1076="","",AI1076))</f>
        <v/>
      </c>
      <c r="AM1076" s="16"/>
      <c r="AR1076" s="27">
        <f t="shared" si="189"/>
        <v>44540</v>
      </c>
      <c r="AS1076" s="27" t="str">
        <f t="shared" si="186"/>
        <v>金</v>
      </c>
      <c r="AT1076" s="26" t="str">
        <f t="shared" si="187"/>
        <v/>
      </c>
      <c r="AU1076" s="26">
        <f t="shared" si="188"/>
        <v>0</v>
      </c>
      <c r="AV1076" s="26">
        <f>COUNTIF($AU$2:AU1076,0)</f>
        <v>646</v>
      </c>
    </row>
    <row r="1077" spans="19:48" ht="18" customHeight="1" x14ac:dyDescent="0.7">
      <c r="S1077" s="17">
        <f t="shared" si="191"/>
        <v>44522</v>
      </c>
      <c r="T1077" s="25">
        <f t="shared" si="184"/>
        <v>44522</v>
      </c>
      <c r="U1077" s="24" t="str">
        <f t="shared" si="185"/>
        <v>42</v>
      </c>
      <c r="V1077" s="23">
        <f>IF(S1077="","",IF(COUNTIF(祝日計算!$D$6:$H$12,祝日計算!U1077)&gt;0,1,0))</f>
        <v>0</v>
      </c>
      <c r="AI1077" s="17">
        <f t="shared" si="190"/>
        <v>44247</v>
      </c>
      <c r="AJ1077" s="18"/>
      <c r="AL1077" s="17">
        <f>IF(COUNTIF($AL$2:AL1076,AI1077)&gt;0,"",IF(AI1077="","",AI1077))</f>
        <v>44247</v>
      </c>
      <c r="AM1077" s="16"/>
      <c r="AR1077" s="27">
        <f t="shared" si="189"/>
        <v>44541</v>
      </c>
      <c r="AS1077" s="27" t="str">
        <f t="shared" si="186"/>
        <v>土</v>
      </c>
      <c r="AT1077" s="26" t="str">
        <f t="shared" si="187"/>
        <v/>
      </c>
      <c r="AU1077" s="26">
        <f t="shared" si="188"/>
        <v>1</v>
      </c>
      <c r="AV1077" s="26">
        <f>COUNTIF($AU$2:AU1077,0)</f>
        <v>646</v>
      </c>
    </row>
    <row r="1078" spans="19:48" ht="18" customHeight="1" x14ac:dyDescent="0.7">
      <c r="S1078" s="17">
        <f t="shared" si="191"/>
        <v>44523</v>
      </c>
      <c r="T1078" s="25">
        <f t="shared" si="184"/>
        <v>44523</v>
      </c>
      <c r="U1078" s="24" t="str">
        <f t="shared" si="185"/>
        <v>43</v>
      </c>
      <c r="V1078" s="23">
        <f>IF(S1078="","",IF(COUNTIF(祝日計算!$D$6:$H$12,祝日計算!U1078)&gt;0,1,0))</f>
        <v>1</v>
      </c>
      <c r="AI1078" s="17">
        <f t="shared" si="190"/>
        <v>44248</v>
      </c>
      <c r="AJ1078" s="18"/>
      <c r="AL1078" s="17">
        <f>IF(COUNTIF($AL$2:AL1077,AI1078)&gt;0,"",IF(AI1078="","",AI1078))</f>
        <v>44248</v>
      </c>
      <c r="AM1078" s="16"/>
      <c r="AR1078" s="27">
        <f t="shared" si="189"/>
        <v>44542</v>
      </c>
      <c r="AS1078" s="27" t="str">
        <f t="shared" si="186"/>
        <v>日</v>
      </c>
      <c r="AT1078" s="26" t="str">
        <f t="shared" si="187"/>
        <v/>
      </c>
      <c r="AU1078" s="26">
        <f t="shared" si="188"/>
        <v>1</v>
      </c>
      <c r="AV1078" s="26">
        <f>COUNTIF($AU$2:AU1078,0)</f>
        <v>646</v>
      </c>
    </row>
    <row r="1079" spans="19:48" ht="18" customHeight="1" x14ac:dyDescent="0.7">
      <c r="S1079" s="17">
        <f t="shared" si="191"/>
        <v>44524</v>
      </c>
      <c r="T1079" s="25">
        <f t="shared" si="184"/>
        <v>44524</v>
      </c>
      <c r="U1079" s="24" t="str">
        <f t="shared" si="185"/>
        <v>44</v>
      </c>
      <c r="V1079" s="23">
        <f>IF(S1079="","",IF(COUNTIF(祝日計算!$D$6:$H$12,祝日計算!U1079)&gt;0,1,0))</f>
        <v>0</v>
      </c>
      <c r="AI1079" s="17" t="str">
        <f t="shared" si="190"/>
        <v/>
      </c>
      <c r="AJ1079" s="18"/>
      <c r="AL1079" s="17" t="str">
        <f>IF(COUNTIF($AL$2:AL1078,AI1079)&gt;0,"",IF(AI1079="","",AI1079))</f>
        <v/>
      </c>
      <c r="AM1079" s="16"/>
      <c r="AR1079" s="27">
        <f t="shared" si="189"/>
        <v>44543</v>
      </c>
      <c r="AS1079" s="27" t="str">
        <f t="shared" si="186"/>
        <v>月</v>
      </c>
      <c r="AT1079" s="26" t="str">
        <f t="shared" si="187"/>
        <v/>
      </c>
      <c r="AU1079" s="26">
        <f t="shared" si="188"/>
        <v>0</v>
      </c>
      <c r="AV1079" s="26">
        <f>COUNTIF($AU$2:AU1079,0)</f>
        <v>647</v>
      </c>
    </row>
    <row r="1080" spans="19:48" ht="18" customHeight="1" x14ac:dyDescent="0.7">
      <c r="S1080" s="17">
        <f t="shared" si="191"/>
        <v>44525</v>
      </c>
      <c r="T1080" s="25">
        <f t="shared" si="184"/>
        <v>44525</v>
      </c>
      <c r="U1080" s="24" t="str">
        <f t="shared" si="185"/>
        <v>45</v>
      </c>
      <c r="V1080" s="23">
        <f>IF(S1080="","",IF(COUNTIF(祝日計算!$D$6:$H$12,祝日計算!U1080)&gt;0,1,0))</f>
        <v>0</v>
      </c>
      <c r="AI1080" s="17">
        <f t="shared" si="190"/>
        <v>44250</v>
      </c>
      <c r="AJ1080" s="18"/>
      <c r="AL1080" s="17" t="str">
        <f>IF(COUNTIF($AL$2:AL1079,AI1080)&gt;0,"",IF(AI1080="","",AI1080))</f>
        <v/>
      </c>
      <c r="AM1080" s="16"/>
      <c r="AR1080" s="27">
        <f t="shared" si="189"/>
        <v>44544</v>
      </c>
      <c r="AS1080" s="27" t="str">
        <f t="shared" si="186"/>
        <v>火</v>
      </c>
      <c r="AT1080" s="26" t="str">
        <f t="shared" si="187"/>
        <v/>
      </c>
      <c r="AU1080" s="26">
        <f t="shared" si="188"/>
        <v>1</v>
      </c>
      <c r="AV1080" s="26">
        <f>COUNTIF($AU$2:AU1080,0)</f>
        <v>647</v>
      </c>
    </row>
    <row r="1081" spans="19:48" ht="18" customHeight="1" x14ac:dyDescent="0.7">
      <c r="S1081" s="17">
        <f t="shared" si="191"/>
        <v>44526</v>
      </c>
      <c r="T1081" s="25">
        <f t="shared" si="184"/>
        <v>44526</v>
      </c>
      <c r="U1081" s="24" t="str">
        <f t="shared" si="185"/>
        <v>46</v>
      </c>
      <c r="V1081" s="23">
        <f>IF(S1081="","",IF(COUNTIF(祝日計算!$D$6:$H$12,祝日計算!U1081)&gt;0,1,0))</f>
        <v>0</v>
      </c>
      <c r="AI1081" s="17" t="str">
        <f t="shared" si="190"/>
        <v/>
      </c>
      <c r="AJ1081" s="18"/>
      <c r="AL1081" s="17" t="str">
        <f>IF(COUNTIF($AL$2:AL1080,AI1081)&gt;0,"",IF(AI1081="","",AI1081))</f>
        <v/>
      </c>
      <c r="AM1081" s="16"/>
      <c r="AR1081" s="27">
        <f t="shared" si="189"/>
        <v>44545</v>
      </c>
      <c r="AS1081" s="27" t="str">
        <f t="shared" si="186"/>
        <v>水</v>
      </c>
      <c r="AT1081" s="26" t="str">
        <f t="shared" si="187"/>
        <v/>
      </c>
      <c r="AU1081" s="26">
        <f t="shared" si="188"/>
        <v>0</v>
      </c>
      <c r="AV1081" s="26">
        <f>COUNTIF($AU$2:AU1081,0)</f>
        <v>648</v>
      </c>
    </row>
    <row r="1082" spans="19:48" ht="18" customHeight="1" x14ac:dyDescent="0.7">
      <c r="S1082" s="17">
        <f t="shared" si="191"/>
        <v>44527</v>
      </c>
      <c r="T1082" s="25">
        <f t="shared" si="184"/>
        <v>44527</v>
      </c>
      <c r="U1082" s="24" t="str">
        <f t="shared" si="185"/>
        <v>47</v>
      </c>
      <c r="V1082" s="23">
        <f>IF(S1082="","",IF(COUNTIF(祝日計算!$D$6:$H$12,祝日計算!U1082)&gt;0,1,0))</f>
        <v>1</v>
      </c>
      <c r="AI1082" s="17" t="str">
        <f t="shared" si="190"/>
        <v/>
      </c>
      <c r="AJ1082" s="18"/>
      <c r="AL1082" s="17" t="str">
        <f>IF(COUNTIF($AL$2:AL1081,AI1082)&gt;0,"",IF(AI1082="","",AI1082))</f>
        <v/>
      </c>
      <c r="AM1082" s="16"/>
      <c r="AR1082" s="27">
        <f t="shared" si="189"/>
        <v>44546</v>
      </c>
      <c r="AS1082" s="27" t="str">
        <f t="shared" si="186"/>
        <v>木</v>
      </c>
      <c r="AT1082" s="26" t="str">
        <f t="shared" si="187"/>
        <v/>
      </c>
      <c r="AU1082" s="26">
        <f t="shared" si="188"/>
        <v>0</v>
      </c>
      <c r="AV1082" s="26">
        <f>COUNTIF($AU$2:AU1082,0)</f>
        <v>649</v>
      </c>
    </row>
    <row r="1083" spans="19:48" ht="18" customHeight="1" x14ac:dyDescent="0.7">
      <c r="S1083" s="17">
        <f t="shared" si="191"/>
        <v>44528</v>
      </c>
      <c r="T1083" s="25">
        <f t="shared" si="184"/>
        <v>44528</v>
      </c>
      <c r="U1083" s="24" t="str">
        <f t="shared" si="185"/>
        <v>41</v>
      </c>
      <c r="V1083" s="23">
        <f>IF(S1083="","",IF(COUNTIF(祝日計算!$D$6:$H$12,祝日計算!U1083)&gt;0,1,0))</f>
        <v>1</v>
      </c>
      <c r="AI1083" s="17" t="str">
        <f t="shared" si="190"/>
        <v/>
      </c>
      <c r="AJ1083" s="18"/>
      <c r="AL1083" s="17" t="str">
        <f>IF(COUNTIF($AL$2:AL1082,AI1083)&gt;0,"",IF(AI1083="","",AI1083))</f>
        <v/>
      </c>
      <c r="AM1083" s="16"/>
      <c r="AR1083" s="27">
        <f t="shared" si="189"/>
        <v>44547</v>
      </c>
      <c r="AS1083" s="27" t="str">
        <f t="shared" si="186"/>
        <v>金</v>
      </c>
      <c r="AT1083" s="26" t="str">
        <f t="shared" si="187"/>
        <v/>
      </c>
      <c r="AU1083" s="26">
        <f t="shared" si="188"/>
        <v>0</v>
      </c>
      <c r="AV1083" s="26">
        <f>COUNTIF($AU$2:AU1083,0)</f>
        <v>650</v>
      </c>
    </row>
    <row r="1084" spans="19:48" ht="18" customHeight="1" x14ac:dyDescent="0.7">
      <c r="S1084" s="17">
        <f t="shared" si="191"/>
        <v>44529</v>
      </c>
      <c r="T1084" s="25">
        <f t="shared" si="184"/>
        <v>44529</v>
      </c>
      <c r="U1084" s="24" t="str">
        <f t="shared" si="185"/>
        <v>52</v>
      </c>
      <c r="V1084" s="23">
        <f>IF(S1084="","",IF(COUNTIF(祝日計算!$D$6:$H$12,祝日計算!U1084)&gt;0,1,0))</f>
        <v>0</v>
      </c>
      <c r="AI1084" s="17">
        <f t="shared" si="190"/>
        <v>44254</v>
      </c>
      <c r="AJ1084" s="18"/>
      <c r="AL1084" s="17">
        <f>IF(COUNTIF($AL$2:AL1083,AI1084)&gt;0,"",IF(AI1084="","",AI1084))</f>
        <v>44254</v>
      </c>
      <c r="AM1084" s="16"/>
      <c r="AR1084" s="27">
        <f t="shared" si="189"/>
        <v>44548</v>
      </c>
      <c r="AS1084" s="27" t="str">
        <f t="shared" si="186"/>
        <v>土</v>
      </c>
      <c r="AT1084" s="26" t="str">
        <f t="shared" si="187"/>
        <v/>
      </c>
      <c r="AU1084" s="26">
        <f t="shared" si="188"/>
        <v>1</v>
      </c>
      <c r="AV1084" s="26">
        <f>COUNTIF($AU$2:AU1084,0)</f>
        <v>650</v>
      </c>
    </row>
    <row r="1085" spans="19:48" ht="18" customHeight="1" x14ac:dyDescent="0.7">
      <c r="S1085" s="17">
        <f t="shared" si="191"/>
        <v>44530</v>
      </c>
      <c r="T1085" s="25">
        <f t="shared" si="184"/>
        <v>44530</v>
      </c>
      <c r="U1085" s="24" t="str">
        <f t="shared" si="185"/>
        <v>53</v>
      </c>
      <c r="V1085" s="23">
        <f>IF(S1085="","",IF(COUNTIF(祝日計算!$D$6:$H$12,祝日計算!U1085)&gt;0,1,0))</f>
        <v>0</v>
      </c>
      <c r="AI1085" s="17">
        <f t="shared" si="190"/>
        <v>44255</v>
      </c>
      <c r="AJ1085" s="18"/>
      <c r="AL1085" s="17">
        <f>IF(COUNTIF($AL$2:AL1084,AI1085)&gt;0,"",IF(AI1085="","",AI1085))</f>
        <v>44255</v>
      </c>
      <c r="AM1085" s="16"/>
      <c r="AR1085" s="27">
        <f t="shared" si="189"/>
        <v>44549</v>
      </c>
      <c r="AS1085" s="27" t="str">
        <f t="shared" si="186"/>
        <v>日</v>
      </c>
      <c r="AT1085" s="26" t="str">
        <f t="shared" si="187"/>
        <v/>
      </c>
      <c r="AU1085" s="26">
        <f t="shared" si="188"/>
        <v>1</v>
      </c>
      <c r="AV1085" s="26">
        <f>COUNTIF($AU$2:AU1085,0)</f>
        <v>650</v>
      </c>
    </row>
    <row r="1086" spans="19:48" ht="18" customHeight="1" x14ac:dyDescent="0.7">
      <c r="S1086" s="17" t="str">
        <f t="shared" si="191"/>
        <v/>
      </c>
      <c r="T1086" s="25" t="str">
        <f t="shared" si="184"/>
        <v/>
      </c>
      <c r="U1086" s="24" t="str">
        <f t="shared" si="185"/>
        <v/>
      </c>
      <c r="V1086" s="23" t="str">
        <f>IF(S1086="","",IF(COUNTIF(祝日計算!$D$6:$H$12,祝日計算!U1086)&gt;0,1,0))</f>
        <v/>
      </c>
      <c r="AI1086" s="17" t="str">
        <f t="shared" si="190"/>
        <v/>
      </c>
      <c r="AJ1086" s="18"/>
      <c r="AL1086" s="17" t="str">
        <f>IF(COUNTIF($AL$2:AL1085,AI1086)&gt;0,"",IF(AI1086="","",AI1086))</f>
        <v/>
      </c>
      <c r="AM1086" s="16"/>
      <c r="AR1086" s="27">
        <f t="shared" si="189"/>
        <v>44550</v>
      </c>
      <c r="AS1086" s="27" t="str">
        <f t="shared" si="186"/>
        <v>月</v>
      </c>
      <c r="AT1086" s="26" t="str">
        <f t="shared" si="187"/>
        <v/>
      </c>
      <c r="AU1086" s="26">
        <f t="shared" si="188"/>
        <v>0</v>
      </c>
      <c r="AV1086" s="26">
        <f>COUNTIF($AU$2:AU1086,0)</f>
        <v>651</v>
      </c>
    </row>
    <row r="1087" spans="19:48" ht="18" customHeight="1" x14ac:dyDescent="0.7">
      <c r="S1087" s="17">
        <f>DATE(設定!$G$2+1,12,1)</f>
        <v>44531</v>
      </c>
      <c r="T1087" s="25">
        <f t="shared" si="184"/>
        <v>44531</v>
      </c>
      <c r="U1087" s="24" t="str">
        <f t="shared" si="185"/>
        <v>14</v>
      </c>
      <c r="V1087" s="23">
        <f>IF(S1087="","",IF(COUNTIF(祝日計算!$D$6:$H$12,祝日計算!U1087)&gt;0,1,0))</f>
        <v>0</v>
      </c>
      <c r="AI1087" s="17" t="str">
        <f t="shared" si="190"/>
        <v/>
      </c>
      <c r="AJ1087" s="18"/>
      <c r="AL1087" s="17" t="str">
        <f>IF(COUNTIF($AL$2:AL1086,AI1087)&gt;0,"",IF(AI1087="","",AI1087))</f>
        <v/>
      </c>
      <c r="AM1087" s="16"/>
      <c r="AR1087" s="27">
        <f t="shared" si="189"/>
        <v>44551</v>
      </c>
      <c r="AS1087" s="27" t="str">
        <f t="shared" si="186"/>
        <v>火</v>
      </c>
      <c r="AT1087" s="26" t="str">
        <f t="shared" si="187"/>
        <v/>
      </c>
      <c r="AU1087" s="26">
        <f t="shared" si="188"/>
        <v>0</v>
      </c>
      <c r="AV1087" s="26">
        <f>COUNTIF($AU$2:AU1087,0)</f>
        <v>652</v>
      </c>
    </row>
    <row r="1088" spans="19:48" ht="18" customHeight="1" x14ac:dyDescent="0.7">
      <c r="S1088" s="17">
        <f t="shared" ref="S1088:S1117" si="192">IF(S1087="","",IF(MONTH(S1087)&lt;&gt;MONTH(S1087+1),"",S1087+1))</f>
        <v>44532</v>
      </c>
      <c r="T1088" s="25">
        <f t="shared" si="184"/>
        <v>44532</v>
      </c>
      <c r="U1088" s="24" t="str">
        <f t="shared" si="185"/>
        <v>15</v>
      </c>
      <c r="V1088" s="23">
        <f>IF(S1088="","",IF(COUNTIF(祝日計算!$D$6:$H$12,祝日計算!U1088)&gt;0,1,0))</f>
        <v>0</v>
      </c>
      <c r="AI1088" s="17" t="str">
        <f t="shared" si="190"/>
        <v/>
      </c>
      <c r="AJ1088" s="18"/>
      <c r="AL1088" s="17" t="str">
        <f>IF(COUNTIF($AL$2:AL1087,AI1088)&gt;0,"",IF(AI1088="","",AI1088))</f>
        <v/>
      </c>
      <c r="AM1088" s="16"/>
      <c r="AR1088" s="27">
        <f t="shared" si="189"/>
        <v>44552</v>
      </c>
      <c r="AS1088" s="27" t="str">
        <f t="shared" si="186"/>
        <v>水</v>
      </c>
      <c r="AT1088" s="26" t="str">
        <f t="shared" si="187"/>
        <v/>
      </c>
      <c r="AU1088" s="26">
        <f t="shared" si="188"/>
        <v>0</v>
      </c>
      <c r="AV1088" s="26">
        <f>COUNTIF($AU$2:AU1088,0)</f>
        <v>653</v>
      </c>
    </row>
    <row r="1089" spans="19:48" ht="18" customHeight="1" x14ac:dyDescent="0.7">
      <c r="S1089" s="17">
        <f t="shared" si="192"/>
        <v>44533</v>
      </c>
      <c r="T1089" s="25">
        <f t="shared" si="184"/>
        <v>44533</v>
      </c>
      <c r="U1089" s="24" t="str">
        <f t="shared" si="185"/>
        <v>16</v>
      </c>
      <c r="V1089" s="23">
        <f>IF(S1089="","",IF(COUNTIF(祝日計算!$D$6:$H$12,祝日計算!U1089)&gt;0,1,0))</f>
        <v>0</v>
      </c>
      <c r="AI1089" s="17" t="str">
        <f t="shared" si="190"/>
        <v/>
      </c>
      <c r="AJ1089" s="18"/>
      <c r="AL1089" s="17" t="str">
        <f>IF(COUNTIF($AL$2:AL1088,AI1089)&gt;0,"",IF(AI1089="","",AI1089))</f>
        <v/>
      </c>
      <c r="AM1089" s="16"/>
      <c r="AR1089" s="27">
        <f t="shared" si="189"/>
        <v>44553</v>
      </c>
      <c r="AS1089" s="27" t="str">
        <f t="shared" si="186"/>
        <v>木</v>
      </c>
      <c r="AT1089" s="26" t="str">
        <f t="shared" si="187"/>
        <v/>
      </c>
      <c r="AU1089" s="26">
        <f t="shared" si="188"/>
        <v>0</v>
      </c>
      <c r="AV1089" s="26">
        <f>COUNTIF($AU$2:AU1089,0)</f>
        <v>654</v>
      </c>
    </row>
    <row r="1090" spans="19:48" ht="18" customHeight="1" x14ac:dyDescent="0.7">
      <c r="S1090" s="17">
        <f t="shared" si="192"/>
        <v>44534</v>
      </c>
      <c r="T1090" s="25">
        <f t="shared" ref="T1090:T1117" si="193">S1090</f>
        <v>44534</v>
      </c>
      <c r="U1090" s="24" t="str">
        <f t="shared" ref="U1090:U1117" si="194">IFERROR(INT((DAY(S1090)-0.1)/7)+1&amp;WEEKDAY(S1090),"")</f>
        <v>17</v>
      </c>
      <c r="V1090" s="23">
        <f>IF(S1090="","",IF(COUNTIF(祝日計算!$D$6:$H$12,祝日計算!U1090)&gt;0,1,0))</f>
        <v>1</v>
      </c>
      <c r="AI1090" s="17" t="str">
        <f t="shared" si="190"/>
        <v/>
      </c>
      <c r="AJ1090" s="18"/>
      <c r="AL1090" s="17" t="str">
        <f>IF(COUNTIF($AL$2:AL1089,AI1090)&gt;0,"",IF(AI1090="","",AI1090))</f>
        <v/>
      </c>
      <c r="AM1090" s="16"/>
      <c r="AR1090" s="27">
        <f t="shared" si="189"/>
        <v>44554</v>
      </c>
      <c r="AS1090" s="27" t="str">
        <f t="shared" ref="AS1090:AS1099" si="195">IF(AT1090&lt;&gt;"","祝",TEXT(AR1090,"aaa"))</f>
        <v>金</v>
      </c>
      <c r="AT1090" s="26" t="str">
        <f t="shared" ref="AT1090:AT1099" si="196">IFERROR(VLOOKUP(AR1090,$AL$2:$AM$1398,2,FALSE),"")&amp;""</f>
        <v/>
      </c>
      <c r="AU1090" s="26">
        <f t="shared" ref="AU1090:AU1099" si="197">IF($B$21=1,IF(COUNTIF($AL$2:$AL$1398,AR1090)&gt;0,1,0),IF((COUNTIF($AI$2:$AI$41,AR1090)+COUNTIF($AI$283:$AI$1398,AR1090))&gt;0,1,0))</f>
        <v>0</v>
      </c>
      <c r="AV1090" s="26">
        <f>COUNTIF($AU$2:AU1090,0)</f>
        <v>655</v>
      </c>
    </row>
    <row r="1091" spans="19:48" ht="18" customHeight="1" x14ac:dyDescent="0.7">
      <c r="S1091" s="17">
        <f t="shared" si="192"/>
        <v>44535</v>
      </c>
      <c r="T1091" s="25">
        <f t="shared" si="193"/>
        <v>44535</v>
      </c>
      <c r="U1091" s="24" t="str">
        <f t="shared" si="194"/>
        <v>11</v>
      </c>
      <c r="V1091" s="23">
        <f>IF(S1091="","",IF(COUNTIF(祝日計算!$D$6:$H$12,祝日計算!U1091)&gt;0,1,0))</f>
        <v>1</v>
      </c>
      <c r="AI1091" s="17" t="str">
        <f t="shared" si="190"/>
        <v/>
      </c>
      <c r="AJ1091" s="18"/>
      <c r="AL1091" s="17" t="str">
        <f>IF(COUNTIF($AL$2:AL1090,AI1091)&gt;0,"",IF(AI1091="","",AI1091))</f>
        <v/>
      </c>
      <c r="AM1091" s="16"/>
      <c r="AR1091" s="27">
        <f t="shared" ref="AR1091:AR1099" si="198">AR1090+1</f>
        <v>44555</v>
      </c>
      <c r="AS1091" s="27" t="str">
        <f t="shared" si="195"/>
        <v>土</v>
      </c>
      <c r="AT1091" s="26" t="str">
        <f t="shared" si="196"/>
        <v/>
      </c>
      <c r="AU1091" s="26">
        <f t="shared" si="197"/>
        <v>1</v>
      </c>
      <c r="AV1091" s="26">
        <f>COUNTIF($AU$2:AU1091,0)</f>
        <v>655</v>
      </c>
    </row>
    <row r="1092" spans="19:48" ht="18" customHeight="1" x14ac:dyDescent="0.7">
      <c r="S1092" s="17">
        <f t="shared" si="192"/>
        <v>44536</v>
      </c>
      <c r="T1092" s="25">
        <f t="shared" si="193"/>
        <v>44536</v>
      </c>
      <c r="U1092" s="24" t="str">
        <f t="shared" si="194"/>
        <v>12</v>
      </c>
      <c r="V1092" s="23">
        <f>IF(S1092="","",IF(COUNTIF(祝日計算!$D$6:$H$12,祝日計算!U1092)&gt;0,1,0))</f>
        <v>0</v>
      </c>
      <c r="AI1092" s="17" t="str">
        <f t="shared" si="190"/>
        <v/>
      </c>
      <c r="AJ1092" s="18"/>
      <c r="AL1092" s="17" t="str">
        <f>IF(COUNTIF($AL$2:AL1091,AI1092)&gt;0,"",IF(AI1092="","",AI1092))</f>
        <v/>
      </c>
      <c r="AM1092" s="16"/>
      <c r="AR1092" s="27">
        <f t="shared" si="198"/>
        <v>44556</v>
      </c>
      <c r="AS1092" s="27" t="str">
        <f t="shared" si="195"/>
        <v>日</v>
      </c>
      <c r="AT1092" s="26" t="str">
        <f t="shared" si="196"/>
        <v/>
      </c>
      <c r="AU1092" s="26">
        <f t="shared" si="197"/>
        <v>1</v>
      </c>
      <c r="AV1092" s="26">
        <f>COUNTIF($AU$2:AU1092,0)</f>
        <v>655</v>
      </c>
    </row>
    <row r="1093" spans="19:48" ht="18" customHeight="1" x14ac:dyDescent="0.7">
      <c r="S1093" s="17">
        <f t="shared" si="192"/>
        <v>44537</v>
      </c>
      <c r="T1093" s="25">
        <f t="shared" si="193"/>
        <v>44537</v>
      </c>
      <c r="U1093" s="24" t="str">
        <f t="shared" si="194"/>
        <v>13</v>
      </c>
      <c r="V1093" s="23">
        <f>IF(S1093="","",IF(COUNTIF(祝日計算!$D$6:$H$12,祝日計算!U1093)&gt;0,1,0))</f>
        <v>0</v>
      </c>
      <c r="AI1093" s="17" t="str">
        <f t="shared" si="190"/>
        <v/>
      </c>
      <c r="AJ1093" s="18"/>
      <c r="AL1093" s="17" t="str">
        <f>IF(COUNTIF($AL$2:AL1092,AI1093)&gt;0,"",IF(AI1093="","",AI1093))</f>
        <v/>
      </c>
      <c r="AM1093" s="16"/>
      <c r="AR1093" s="27">
        <f t="shared" si="198"/>
        <v>44557</v>
      </c>
      <c r="AS1093" s="27" t="str">
        <f t="shared" si="195"/>
        <v>月</v>
      </c>
      <c r="AT1093" s="26" t="str">
        <f t="shared" si="196"/>
        <v/>
      </c>
      <c r="AU1093" s="26">
        <f t="shared" si="197"/>
        <v>0</v>
      </c>
      <c r="AV1093" s="26">
        <f>COUNTIF($AU$2:AU1093,0)</f>
        <v>656</v>
      </c>
    </row>
    <row r="1094" spans="19:48" ht="18" customHeight="1" x14ac:dyDescent="0.7">
      <c r="S1094" s="17">
        <f t="shared" si="192"/>
        <v>44538</v>
      </c>
      <c r="T1094" s="25">
        <f t="shared" si="193"/>
        <v>44538</v>
      </c>
      <c r="U1094" s="24" t="str">
        <f t="shared" si="194"/>
        <v>24</v>
      </c>
      <c r="V1094" s="23">
        <f>IF(S1094="","",IF(COUNTIF(祝日計算!$D$6:$H$12,祝日計算!U1094)&gt;0,1,0))</f>
        <v>0</v>
      </c>
      <c r="AI1094" s="17">
        <f t="shared" si="190"/>
        <v>44261</v>
      </c>
      <c r="AJ1094" s="18"/>
      <c r="AL1094" s="17">
        <f>IF(COUNTIF($AL$2:AL1093,AI1094)&gt;0,"",IF(AI1094="","",AI1094))</f>
        <v>44261</v>
      </c>
      <c r="AM1094" s="16"/>
      <c r="AR1094" s="27">
        <f t="shared" si="198"/>
        <v>44558</v>
      </c>
      <c r="AS1094" s="27" t="str">
        <f t="shared" si="195"/>
        <v>火</v>
      </c>
      <c r="AT1094" s="26" t="str">
        <f t="shared" si="196"/>
        <v/>
      </c>
      <c r="AU1094" s="26">
        <f t="shared" si="197"/>
        <v>1</v>
      </c>
      <c r="AV1094" s="26">
        <f>COUNTIF($AU$2:AU1094,0)</f>
        <v>656</v>
      </c>
    </row>
    <row r="1095" spans="19:48" ht="18" customHeight="1" x14ac:dyDescent="0.7">
      <c r="S1095" s="17">
        <f t="shared" si="192"/>
        <v>44539</v>
      </c>
      <c r="T1095" s="25">
        <f t="shared" si="193"/>
        <v>44539</v>
      </c>
      <c r="U1095" s="24" t="str">
        <f t="shared" si="194"/>
        <v>25</v>
      </c>
      <c r="V1095" s="23">
        <f>IF(S1095="","",IF(COUNTIF(祝日計算!$D$6:$H$12,祝日計算!U1095)&gt;0,1,0))</f>
        <v>0</v>
      </c>
      <c r="AI1095" s="17">
        <f t="shared" si="190"/>
        <v>44262</v>
      </c>
      <c r="AJ1095" s="18"/>
      <c r="AL1095" s="17">
        <f>IF(COUNTIF($AL$2:AL1094,AI1095)&gt;0,"",IF(AI1095="","",AI1095))</f>
        <v>44262</v>
      </c>
      <c r="AM1095" s="16"/>
      <c r="AR1095" s="27">
        <f t="shared" si="198"/>
        <v>44559</v>
      </c>
      <c r="AS1095" s="27" t="str">
        <f t="shared" si="195"/>
        <v>祝</v>
      </c>
      <c r="AT1095" s="26" t="str">
        <f t="shared" si="196"/>
        <v>年末休</v>
      </c>
      <c r="AU1095" s="26">
        <f t="shared" si="197"/>
        <v>1</v>
      </c>
      <c r="AV1095" s="26">
        <f>COUNTIF($AU$2:AU1095,0)</f>
        <v>656</v>
      </c>
    </row>
    <row r="1096" spans="19:48" ht="18" customHeight="1" x14ac:dyDescent="0.7">
      <c r="S1096" s="17">
        <f t="shared" si="192"/>
        <v>44540</v>
      </c>
      <c r="T1096" s="25">
        <f t="shared" si="193"/>
        <v>44540</v>
      </c>
      <c r="U1096" s="24" t="str">
        <f t="shared" si="194"/>
        <v>26</v>
      </c>
      <c r="V1096" s="23">
        <f>IF(S1096="","",IF(COUNTIF(祝日計算!$D$6:$H$12,祝日計算!U1096)&gt;0,1,0))</f>
        <v>0</v>
      </c>
      <c r="AI1096" s="17" t="str">
        <f t="shared" si="190"/>
        <v/>
      </c>
      <c r="AJ1096" s="18"/>
      <c r="AL1096" s="17" t="str">
        <f>IF(COUNTIF($AL$2:AL1095,AI1096)&gt;0,"",IF(AI1096="","",AI1096))</f>
        <v/>
      </c>
      <c r="AM1096" s="16"/>
      <c r="AR1096" s="27">
        <f t="shared" si="198"/>
        <v>44560</v>
      </c>
      <c r="AS1096" s="27" t="str">
        <f t="shared" si="195"/>
        <v>祝</v>
      </c>
      <c r="AT1096" s="26" t="str">
        <f t="shared" si="196"/>
        <v>年末休</v>
      </c>
      <c r="AU1096" s="26">
        <f t="shared" si="197"/>
        <v>1</v>
      </c>
      <c r="AV1096" s="26">
        <f>COUNTIF($AU$2:AU1096,0)</f>
        <v>656</v>
      </c>
    </row>
    <row r="1097" spans="19:48" ht="18" customHeight="1" x14ac:dyDescent="0.7">
      <c r="S1097" s="17">
        <f t="shared" si="192"/>
        <v>44541</v>
      </c>
      <c r="T1097" s="25">
        <f t="shared" si="193"/>
        <v>44541</v>
      </c>
      <c r="U1097" s="24" t="str">
        <f t="shared" si="194"/>
        <v>27</v>
      </c>
      <c r="V1097" s="23">
        <f>IF(S1097="","",IF(COUNTIF(祝日計算!$D$6:$H$12,祝日計算!U1097)&gt;0,1,0))</f>
        <v>1</v>
      </c>
      <c r="AI1097" s="17">
        <f t="shared" si="190"/>
        <v>44264</v>
      </c>
      <c r="AJ1097" s="18"/>
      <c r="AL1097" s="17">
        <f>IF(COUNTIF($AL$2:AL1096,AI1097)&gt;0,"",IF(AI1097="","",AI1097))</f>
        <v>44264</v>
      </c>
      <c r="AM1097" s="16"/>
      <c r="AR1097" s="27">
        <f t="shared" si="198"/>
        <v>44561</v>
      </c>
      <c r="AS1097" s="27" t="str">
        <f t="shared" si="195"/>
        <v>祝</v>
      </c>
      <c r="AT1097" s="26" t="str">
        <f t="shared" si="196"/>
        <v>年末休</v>
      </c>
      <c r="AU1097" s="26">
        <f t="shared" si="197"/>
        <v>1</v>
      </c>
      <c r="AV1097" s="26">
        <f>COUNTIF($AU$2:AU1097,0)</f>
        <v>656</v>
      </c>
    </row>
    <row r="1098" spans="19:48" ht="18" customHeight="1" x14ac:dyDescent="0.7">
      <c r="S1098" s="17">
        <f t="shared" si="192"/>
        <v>44542</v>
      </c>
      <c r="T1098" s="25">
        <f t="shared" si="193"/>
        <v>44542</v>
      </c>
      <c r="U1098" s="24" t="str">
        <f t="shared" si="194"/>
        <v>21</v>
      </c>
      <c r="V1098" s="23">
        <f>IF(S1098="","",IF(COUNTIF(祝日計算!$D$6:$H$12,祝日計算!U1098)&gt;0,1,0))</f>
        <v>1</v>
      </c>
      <c r="AI1098" s="17" t="str">
        <f t="shared" si="190"/>
        <v/>
      </c>
      <c r="AJ1098" s="18"/>
      <c r="AL1098" s="17" t="str">
        <f>IF(COUNTIF($AL$2:AL1097,AI1098)&gt;0,"",IF(AI1098="","",AI1098))</f>
        <v/>
      </c>
      <c r="AM1098" s="16"/>
      <c r="AR1098" s="27">
        <f t="shared" si="198"/>
        <v>44562</v>
      </c>
      <c r="AS1098" s="27" t="str">
        <f t="shared" si="195"/>
        <v>土</v>
      </c>
      <c r="AT1098" s="26" t="str">
        <f t="shared" si="196"/>
        <v/>
      </c>
      <c r="AU1098" s="26">
        <f t="shared" si="197"/>
        <v>0</v>
      </c>
      <c r="AV1098" s="26">
        <f>COUNTIF($AU$2:AU1098,0)</f>
        <v>657</v>
      </c>
    </row>
    <row r="1099" spans="19:48" ht="18" customHeight="1" x14ac:dyDescent="0.7">
      <c r="S1099" s="17">
        <f t="shared" si="192"/>
        <v>44543</v>
      </c>
      <c r="T1099" s="25">
        <f t="shared" si="193"/>
        <v>44543</v>
      </c>
      <c r="U1099" s="24" t="str">
        <f t="shared" si="194"/>
        <v>22</v>
      </c>
      <c r="V1099" s="23">
        <f>IF(S1099="","",IF(COUNTIF(祝日計算!$D$6:$H$12,祝日計算!U1099)&gt;0,1,0))</f>
        <v>0</v>
      </c>
      <c r="AI1099" s="17" t="str">
        <f t="shared" si="190"/>
        <v/>
      </c>
      <c r="AJ1099" s="18"/>
      <c r="AL1099" s="17" t="str">
        <f>IF(COUNTIF($AL$2:AL1098,AI1099)&gt;0,"",IF(AI1099="","",AI1099))</f>
        <v/>
      </c>
      <c r="AM1099" s="16"/>
      <c r="AR1099" s="27">
        <f t="shared" si="198"/>
        <v>44563</v>
      </c>
      <c r="AS1099" s="27" t="str">
        <f t="shared" si="195"/>
        <v>日</v>
      </c>
      <c r="AT1099" s="26" t="str">
        <f t="shared" si="196"/>
        <v/>
      </c>
      <c r="AU1099" s="26">
        <f t="shared" si="197"/>
        <v>0</v>
      </c>
      <c r="AV1099" s="26">
        <f>COUNTIF($AU$2:AU1099,0)</f>
        <v>658</v>
      </c>
    </row>
    <row r="1100" spans="19:48" ht="18" customHeight="1" x14ac:dyDescent="0.7">
      <c r="S1100" s="17">
        <f t="shared" si="192"/>
        <v>44544</v>
      </c>
      <c r="T1100" s="25">
        <f t="shared" si="193"/>
        <v>44544</v>
      </c>
      <c r="U1100" s="24" t="str">
        <f t="shared" si="194"/>
        <v>23</v>
      </c>
      <c r="V1100" s="23">
        <f>IF(S1100="","",IF(COUNTIF(祝日計算!$D$6:$H$12,祝日計算!U1100)&gt;0,1,0))</f>
        <v>1</v>
      </c>
      <c r="AI1100" s="17" t="str">
        <f t="shared" si="190"/>
        <v/>
      </c>
      <c r="AJ1100" s="18"/>
      <c r="AL1100" s="17" t="str">
        <f>IF(COUNTIF($AL$2:AL1099,AI1100)&gt;0,"",IF(AI1100="","",AI1100))</f>
        <v/>
      </c>
      <c r="AM1100" s="16"/>
      <c r="AR1100" s="19"/>
      <c r="AS1100" s="19"/>
      <c r="AU1100" s="19"/>
      <c r="AV1100" s="19"/>
    </row>
    <row r="1101" spans="19:48" ht="18" customHeight="1" x14ac:dyDescent="0.7">
      <c r="S1101" s="17">
        <f t="shared" si="192"/>
        <v>44545</v>
      </c>
      <c r="T1101" s="25">
        <f t="shared" si="193"/>
        <v>44545</v>
      </c>
      <c r="U1101" s="24" t="str">
        <f t="shared" si="194"/>
        <v>34</v>
      </c>
      <c r="V1101" s="23">
        <f>IF(S1101="","",IF(COUNTIF(祝日計算!$D$6:$H$12,祝日計算!U1101)&gt;0,1,0))</f>
        <v>0</v>
      </c>
      <c r="AI1101" s="17">
        <f t="shared" si="190"/>
        <v>44268</v>
      </c>
      <c r="AJ1101" s="18"/>
      <c r="AL1101" s="17">
        <f>IF(COUNTIF($AL$2:AL1100,AI1101)&gt;0,"",IF(AI1101="","",AI1101))</f>
        <v>44268</v>
      </c>
      <c r="AM1101" s="16"/>
      <c r="AR1101" s="19"/>
      <c r="AS1101" s="19"/>
      <c r="AU1101" s="19"/>
      <c r="AV1101" s="19"/>
    </row>
    <row r="1102" spans="19:48" ht="18" customHeight="1" x14ac:dyDescent="0.7">
      <c r="S1102" s="17">
        <f t="shared" si="192"/>
        <v>44546</v>
      </c>
      <c r="T1102" s="25">
        <f t="shared" si="193"/>
        <v>44546</v>
      </c>
      <c r="U1102" s="24" t="str">
        <f t="shared" si="194"/>
        <v>35</v>
      </c>
      <c r="V1102" s="23">
        <f>IF(S1102="","",IF(COUNTIF(祝日計算!$D$6:$H$12,祝日計算!U1102)&gt;0,1,0))</f>
        <v>0</v>
      </c>
      <c r="AI1102" s="17">
        <f t="shared" si="190"/>
        <v>44269</v>
      </c>
      <c r="AJ1102" s="18"/>
      <c r="AL1102" s="17">
        <f>IF(COUNTIF($AL$2:AL1101,AI1102)&gt;0,"",IF(AI1102="","",AI1102))</f>
        <v>44269</v>
      </c>
      <c r="AM1102" s="16"/>
      <c r="AR1102" s="19"/>
      <c r="AS1102" s="19"/>
      <c r="AU1102" s="19"/>
      <c r="AV1102" s="19"/>
    </row>
    <row r="1103" spans="19:48" ht="18" customHeight="1" x14ac:dyDescent="0.7">
      <c r="S1103" s="17">
        <f t="shared" si="192"/>
        <v>44547</v>
      </c>
      <c r="T1103" s="25">
        <f t="shared" si="193"/>
        <v>44547</v>
      </c>
      <c r="U1103" s="24" t="str">
        <f t="shared" si="194"/>
        <v>36</v>
      </c>
      <c r="V1103" s="23">
        <f>IF(S1103="","",IF(COUNTIF(祝日計算!$D$6:$H$12,祝日計算!U1103)&gt;0,1,0))</f>
        <v>0</v>
      </c>
      <c r="AI1103" s="17" t="str">
        <f t="shared" si="190"/>
        <v/>
      </c>
      <c r="AJ1103" s="18"/>
      <c r="AL1103" s="17" t="str">
        <f>IF(COUNTIF($AL$2:AL1102,AI1103)&gt;0,"",IF(AI1103="","",AI1103))</f>
        <v/>
      </c>
      <c r="AM1103" s="16"/>
      <c r="AR1103" s="19"/>
      <c r="AS1103" s="19"/>
      <c r="AU1103" s="19"/>
      <c r="AV1103" s="19"/>
    </row>
    <row r="1104" spans="19:48" ht="18" customHeight="1" x14ac:dyDescent="0.7">
      <c r="S1104" s="17">
        <f t="shared" si="192"/>
        <v>44548</v>
      </c>
      <c r="T1104" s="25">
        <f t="shared" si="193"/>
        <v>44548</v>
      </c>
      <c r="U1104" s="24" t="str">
        <f t="shared" si="194"/>
        <v>37</v>
      </c>
      <c r="V1104" s="23">
        <f>IF(S1104="","",IF(COUNTIF(祝日計算!$D$6:$H$12,祝日計算!U1104)&gt;0,1,0))</f>
        <v>1</v>
      </c>
      <c r="AI1104" s="17" t="str">
        <f t="shared" si="190"/>
        <v/>
      </c>
      <c r="AJ1104" s="18"/>
      <c r="AL1104" s="17" t="str">
        <f>IF(COUNTIF($AL$2:AL1103,AI1104)&gt;0,"",IF(AI1104="","",AI1104))</f>
        <v/>
      </c>
      <c r="AM1104" s="16"/>
      <c r="AR1104" s="19"/>
      <c r="AS1104" s="19"/>
      <c r="AU1104" s="19"/>
      <c r="AV1104" s="19"/>
    </row>
    <row r="1105" spans="19:48" ht="18" customHeight="1" x14ac:dyDescent="0.7">
      <c r="S1105" s="17">
        <f t="shared" si="192"/>
        <v>44549</v>
      </c>
      <c r="T1105" s="25">
        <f t="shared" si="193"/>
        <v>44549</v>
      </c>
      <c r="U1105" s="24" t="str">
        <f t="shared" si="194"/>
        <v>31</v>
      </c>
      <c r="V1105" s="23">
        <f>IF(S1105="","",IF(COUNTIF(祝日計算!$D$6:$H$12,祝日計算!U1105)&gt;0,1,0))</f>
        <v>1</v>
      </c>
      <c r="AI1105" s="17" t="str">
        <f t="shared" si="190"/>
        <v/>
      </c>
      <c r="AJ1105" s="18"/>
      <c r="AL1105" s="17" t="str">
        <f>IF(COUNTIF($AL$2:AL1104,AI1105)&gt;0,"",IF(AI1105="","",AI1105))</f>
        <v/>
      </c>
      <c r="AM1105" s="16"/>
      <c r="AR1105" s="19"/>
      <c r="AS1105" s="19"/>
      <c r="AU1105" s="19"/>
      <c r="AV1105" s="19"/>
    </row>
    <row r="1106" spans="19:48" ht="18" customHeight="1" x14ac:dyDescent="0.7">
      <c r="S1106" s="17">
        <f t="shared" si="192"/>
        <v>44550</v>
      </c>
      <c r="T1106" s="25">
        <f t="shared" si="193"/>
        <v>44550</v>
      </c>
      <c r="U1106" s="24" t="str">
        <f t="shared" si="194"/>
        <v>32</v>
      </c>
      <c r="V1106" s="23">
        <f>IF(S1106="","",IF(COUNTIF(祝日計算!$D$6:$H$12,祝日計算!U1106)&gt;0,1,0))</f>
        <v>0</v>
      </c>
      <c r="AI1106" s="17" t="str">
        <f t="shared" si="190"/>
        <v/>
      </c>
      <c r="AJ1106" s="18"/>
      <c r="AL1106" s="17" t="str">
        <f>IF(COUNTIF($AL$2:AL1105,AI1106)&gt;0,"",IF(AI1106="","",AI1106))</f>
        <v/>
      </c>
      <c r="AM1106" s="16"/>
      <c r="AR1106" s="19"/>
      <c r="AS1106" s="19"/>
      <c r="AU1106" s="19"/>
      <c r="AV1106" s="19"/>
    </row>
    <row r="1107" spans="19:48" ht="18" customHeight="1" x14ac:dyDescent="0.7">
      <c r="S1107" s="17">
        <f t="shared" si="192"/>
        <v>44551</v>
      </c>
      <c r="T1107" s="25">
        <f t="shared" si="193"/>
        <v>44551</v>
      </c>
      <c r="U1107" s="24" t="str">
        <f t="shared" si="194"/>
        <v>33</v>
      </c>
      <c r="V1107" s="23">
        <f>IF(S1107="","",IF(COUNTIF(祝日計算!$D$6:$H$12,祝日計算!U1107)&gt;0,1,0))</f>
        <v>0</v>
      </c>
      <c r="AI1107" s="17" t="str">
        <f t="shared" si="190"/>
        <v/>
      </c>
      <c r="AJ1107" s="18"/>
      <c r="AL1107" s="17" t="str">
        <f>IF(COUNTIF($AL$2:AL1106,AI1107)&gt;0,"",IF(AI1107="","",AI1107))</f>
        <v/>
      </c>
      <c r="AM1107" s="16"/>
      <c r="AR1107" s="19"/>
      <c r="AS1107" s="19"/>
      <c r="AU1107" s="19"/>
      <c r="AV1107" s="19"/>
    </row>
    <row r="1108" spans="19:48" ht="18" customHeight="1" x14ac:dyDescent="0.7">
      <c r="S1108" s="17">
        <f t="shared" si="192"/>
        <v>44552</v>
      </c>
      <c r="T1108" s="25">
        <f t="shared" si="193"/>
        <v>44552</v>
      </c>
      <c r="U1108" s="24" t="str">
        <f t="shared" si="194"/>
        <v>44</v>
      </c>
      <c r="V1108" s="23">
        <f>IF(S1108="","",IF(COUNTIF(祝日計算!$D$6:$H$12,祝日計算!U1108)&gt;0,1,0))</f>
        <v>0</v>
      </c>
      <c r="AI1108" s="17">
        <f t="shared" si="190"/>
        <v>44275</v>
      </c>
      <c r="AJ1108" s="18"/>
      <c r="AL1108" s="17" t="str">
        <f>IF(COUNTIF($AL$2:AL1107,AI1108)&gt;0,"",IF(AI1108="","",AI1108))</f>
        <v/>
      </c>
      <c r="AM1108" s="16"/>
      <c r="AR1108" s="19"/>
      <c r="AS1108" s="19"/>
      <c r="AU1108" s="19"/>
      <c r="AV1108" s="19"/>
    </row>
    <row r="1109" spans="19:48" ht="18" customHeight="1" x14ac:dyDescent="0.7">
      <c r="S1109" s="17">
        <f t="shared" si="192"/>
        <v>44553</v>
      </c>
      <c r="T1109" s="25">
        <f t="shared" si="193"/>
        <v>44553</v>
      </c>
      <c r="U1109" s="24" t="str">
        <f t="shared" si="194"/>
        <v>45</v>
      </c>
      <c r="V1109" s="23">
        <f>IF(S1109="","",IF(COUNTIF(祝日計算!$D$6:$H$12,祝日計算!U1109)&gt;0,1,0))</f>
        <v>0</v>
      </c>
      <c r="AI1109" s="17">
        <f t="shared" si="190"/>
        <v>44276</v>
      </c>
      <c r="AJ1109" s="18"/>
      <c r="AL1109" s="17">
        <f>IF(COUNTIF($AL$2:AL1108,AI1109)&gt;0,"",IF(AI1109="","",AI1109))</f>
        <v>44276</v>
      </c>
      <c r="AM1109" s="16"/>
      <c r="AR1109" s="19"/>
      <c r="AS1109" s="19"/>
      <c r="AU1109" s="19"/>
      <c r="AV1109" s="19"/>
    </row>
    <row r="1110" spans="19:48" ht="18" customHeight="1" x14ac:dyDescent="0.7">
      <c r="S1110" s="17">
        <f t="shared" si="192"/>
        <v>44554</v>
      </c>
      <c r="T1110" s="25">
        <f t="shared" si="193"/>
        <v>44554</v>
      </c>
      <c r="U1110" s="24" t="str">
        <f t="shared" si="194"/>
        <v>46</v>
      </c>
      <c r="V1110" s="23">
        <f>IF(S1110="","",IF(COUNTIF(祝日計算!$D$6:$H$12,祝日計算!U1110)&gt;0,1,0))</f>
        <v>0</v>
      </c>
      <c r="AI1110" s="17" t="str">
        <f t="shared" si="190"/>
        <v/>
      </c>
      <c r="AJ1110" s="18"/>
      <c r="AL1110" s="17" t="str">
        <f>IF(COUNTIF($AL$2:AL1109,AI1110)&gt;0,"",IF(AI1110="","",AI1110))</f>
        <v/>
      </c>
      <c r="AM1110" s="16"/>
      <c r="AR1110" s="19"/>
      <c r="AS1110" s="19"/>
      <c r="AU1110" s="19"/>
      <c r="AV1110" s="19"/>
    </row>
    <row r="1111" spans="19:48" ht="18" customHeight="1" x14ac:dyDescent="0.7">
      <c r="S1111" s="17">
        <f t="shared" si="192"/>
        <v>44555</v>
      </c>
      <c r="T1111" s="25">
        <f t="shared" si="193"/>
        <v>44555</v>
      </c>
      <c r="U1111" s="24" t="str">
        <f t="shared" si="194"/>
        <v>47</v>
      </c>
      <c r="V1111" s="23">
        <f>IF(S1111="","",IF(COUNTIF(祝日計算!$D$6:$H$12,祝日計算!U1111)&gt;0,1,0))</f>
        <v>1</v>
      </c>
      <c r="AI1111" s="17">
        <f t="shared" si="190"/>
        <v>44278</v>
      </c>
      <c r="AJ1111" s="18"/>
      <c r="AL1111" s="17">
        <f>IF(COUNTIF($AL$2:AL1110,AI1111)&gt;0,"",IF(AI1111="","",AI1111))</f>
        <v>44278</v>
      </c>
      <c r="AM1111" s="16"/>
      <c r="AR1111" s="19"/>
      <c r="AS1111" s="19"/>
      <c r="AU1111" s="19"/>
      <c r="AV1111" s="19"/>
    </row>
    <row r="1112" spans="19:48" ht="18" customHeight="1" x14ac:dyDescent="0.7">
      <c r="S1112" s="17">
        <f t="shared" si="192"/>
        <v>44556</v>
      </c>
      <c r="T1112" s="25">
        <f t="shared" si="193"/>
        <v>44556</v>
      </c>
      <c r="U1112" s="24" t="str">
        <f t="shared" si="194"/>
        <v>41</v>
      </c>
      <c r="V1112" s="23">
        <f>IF(S1112="","",IF(COUNTIF(祝日計算!$D$6:$H$12,祝日計算!U1112)&gt;0,1,0))</f>
        <v>1</v>
      </c>
      <c r="AI1112" s="17" t="str">
        <f t="shared" si="190"/>
        <v/>
      </c>
      <c r="AJ1112" s="18"/>
      <c r="AL1112" s="17" t="str">
        <f>IF(COUNTIF($AL$2:AL1111,AI1112)&gt;0,"",IF(AI1112="","",AI1112))</f>
        <v/>
      </c>
      <c r="AM1112" s="16"/>
      <c r="AR1112" s="19"/>
      <c r="AS1112" s="19"/>
      <c r="AU1112" s="19"/>
      <c r="AV1112" s="19"/>
    </row>
    <row r="1113" spans="19:48" ht="18" customHeight="1" x14ac:dyDescent="0.7">
      <c r="S1113" s="17">
        <f t="shared" si="192"/>
        <v>44557</v>
      </c>
      <c r="T1113" s="25">
        <f t="shared" si="193"/>
        <v>44557</v>
      </c>
      <c r="U1113" s="24" t="str">
        <f t="shared" si="194"/>
        <v>42</v>
      </c>
      <c r="V1113" s="23">
        <f>IF(S1113="","",IF(COUNTIF(祝日計算!$D$6:$H$12,祝日計算!U1113)&gt;0,1,0))</f>
        <v>0</v>
      </c>
      <c r="AI1113" s="17" t="str">
        <f t="shared" si="190"/>
        <v/>
      </c>
      <c r="AJ1113" s="18"/>
      <c r="AL1113" s="17" t="str">
        <f>IF(COUNTIF($AL$2:AL1112,AI1113)&gt;0,"",IF(AI1113="","",AI1113))</f>
        <v/>
      </c>
      <c r="AM1113" s="16"/>
      <c r="AR1113" s="19"/>
      <c r="AS1113" s="19"/>
      <c r="AU1113" s="19"/>
      <c r="AV1113" s="19"/>
    </row>
    <row r="1114" spans="19:48" ht="18" customHeight="1" x14ac:dyDescent="0.7">
      <c r="S1114" s="17">
        <f t="shared" si="192"/>
        <v>44558</v>
      </c>
      <c r="T1114" s="25">
        <f t="shared" si="193"/>
        <v>44558</v>
      </c>
      <c r="U1114" s="24" t="str">
        <f t="shared" si="194"/>
        <v>43</v>
      </c>
      <c r="V1114" s="23">
        <f>IF(S1114="","",IF(COUNTIF(祝日計算!$D$6:$H$12,祝日計算!U1114)&gt;0,1,0))</f>
        <v>1</v>
      </c>
      <c r="AI1114" s="17" t="str">
        <f t="shared" si="190"/>
        <v/>
      </c>
      <c r="AJ1114" s="18"/>
      <c r="AL1114" s="17" t="str">
        <f>IF(COUNTIF($AL$2:AL1113,AI1114)&gt;0,"",IF(AI1114="","",AI1114))</f>
        <v/>
      </c>
      <c r="AM1114" s="16"/>
      <c r="AR1114" s="19"/>
      <c r="AS1114" s="19"/>
      <c r="AU1114" s="19"/>
      <c r="AV1114" s="19"/>
    </row>
    <row r="1115" spans="19:48" ht="18" customHeight="1" x14ac:dyDescent="0.7">
      <c r="S1115" s="17">
        <f t="shared" si="192"/>
        <v>44559</v>
      </c>
      <c r="T1115" s="25">
        <f t="shared" si="193"/>
        <v>44559</v>
      </c>
      <c r="U1115" s="24" t="str">
        <f t="shared" si="194"/>
        <v>54</v>
      </c>
      <c r="V1115" s="23">
        <f>IF(S1115="","",IF(COUNTIF(祝日計算!$D$6:$H$12,祝日計算!U1115)&gt;0,1,0))</f>
        <v>0</v>
      </c>
      <c r="AI1115" s="17">
        <f t="shared" ref="AI1115:AI1178" si="199">IF(V834=0,"",S834)</f>
        <v>44282</v>
      </c>
      <c r="AJ1115" s="18"/>
      <c r="AL1115" s="17">
        <f>IF(COUNTIF($AL$2:AL1114,AI1115)&gt;0,"",IF(AI1115="","",AI1115))</f>
        <v>44282</v>
      </c>
      <c r="AM1115" s="16"/>
      <c r="AR1115" s="19"/>
      <c r="AS1115" s="19"/>
      <c r="AU1115" s="19"/>
      <c r="AV1115" s="19"/>
    </row>
    <row r="1116" spans="19:48" ht="18" customHeight="1" x14ac:dyDescent="0.7">
      <c r="S1116" s="17">
        <f t="shared" si="192"/>
        <v>44560</v>
      </c>
      <c r="T1116" s="25">
        <f t="shared" si="193"/>
        <v>44560</v>
      </c>
      <c r="U1116" s="24" t="str">
        <f t="shared" si="194"/>
        <v>55</v>
      </c>
      <c r="V1116" s="23">
        <f>IF(S1116="","",IF(COUNTIF(祝日計算!$D$6:$H$12,祝日計算!U1116)&gt;0,1,0))</f>
        <v>0</v>
      </c>
      <c r="AI1116" s="17">
        <f t="shared" si="199"/>
        <v>44283</v>
      </c>
      <c r="AJ1116" s="18"/>
      <c r="AL1116" s="17">
        <f>IF(COUNTIF($AL$2:AL1115,AI1116)&gt;0,"",IF(AI1116="","",AI1116))</f>
        <v>44283</v>
      </c>
      <c r="AM1116" s="16"/>
      <c r="AR1116" s="19"/>
      <c r="AS1116" s="19"/>
      <c r="AU1116" s="19"/>
      <c r="AV1116" s="19"/>
    </row>
    <row r="1117" spans="19:48" ht="18" customHeight="1" thickBot="1" x14ac:dyDescent="0.75">
      <c r="S1117" s="14">
        <f t="shared" si="192"/>
        <v>44561</v>
      </c>
      <c r="T1117" s="22">
        <f t="shared" si="193"/>
        <v>44561</v>
      </c>
      <c r="U1117" s="21" t="str">
        <f t="shared" si="194"/>
        <v>56</v>
      </c>
      <c r="V1117" s="20">
        <f>IF(S1117="","",IF(COUNTIF(祝日計算!$D$6:$H$12,祝日計算!U1117)&gt;0,1,0))</f>
        <v>0</v>
      </c>
      <c r="AI1117" s="17" t="str">
        <f t="shared" si="199"/>
        <v/>
      </c>
      <c r="AJ1117" s="18"/>
      <c r="AL1117" s="17" t="str">
        <f>IF(COUNTIF($AL$2:AL1116,AI1117)&gt;0,"",IF(AI1117="","",AI1117))</f>
        <v/>
      </c>
      <c r="AM1117" s="16"/>
      <c r="AR1117" s="19"/>
      <c r="AS1117" s="19"/>
      <c r="AU1117" s="19"/>
      <c r="AV1117" s="19"/>
    </row>
    <row r="1118" spans="19:48" ht="18" customHeight="1" x14ac:dyDescent="0.7">
      <c r="AI1118" s="17" t="str">
        <f t="shared" si="199"/>
        <v/>
      </c>
      <c r="AJ1118" s="18"/>
      <c r="AL1118" s="17" t="str">
        <f>IF(COUNTIF($AL$2:AL1117,AI1118)&gt;0,"",IF(AI1118="","",AI1118))</f>
        <v/>
      </c>
      <c r="AM1118" s="16"/>
      <c r="AR1118" s="19"/>
      <c r="AS1118" s="19"/>
      <c r="AU1118" s="19"/>
      <c r="AV1118" s="19"/>
    </row>
    <row r="1119" spans="19:48" ht="18" customHeight="1" x14ac:dyDescent="0.7">
      <c r="AI1119" s="17" t="str">
        <f t="shared" si="199"/>
        <v/>
      </c>
      <c r="AJ1119" s="18"/>
      <c r="AL1119" s="17" t="str">
        <f>IF(COUNTIF($AL$2:AL1118,AI1119)&gt;0,"",IF(AI1119="","",AI1119))</f>
        <v/>
      </c>
      <c r="AM1119" s="16"/>
      <c r="AR1119" s="19"/>
      <c r="AS1119" s="19"/>
      <c r="AU1119" s="19"/>
      <c r="AV1119" s="19"/>
    </row>
    <row r="1120" spans="19:48" ht="18" customHeight="1" x14ac:dyDescent="0.7">
      <c r="AI1120" s="17" t="str">
        <f t="shared" si="199"/>
        <v/>
      </c>
      <c r="AJ1120" s="18"/>
      <c r="AL1120" s="17" t="str">
        <f>IF(COUNTIF($AL$2:AL1119,AI1120)&gt;0,"",IF(AI1120="","",AI1120))</f>
        <v/>
      </c>
      <c r="AM1120" s="16"/>
      <c r="AR1120" s="19"/>
      <c r="AS1120" s="19"/>
      <c r="AU1120" s="19"/>
      <c r="AV1120" s="19"/>
    </row>
    <row r="1121" spans="35:48" ht="18" customHeight="1" x14ac:dyDescent="0.7">
      <c r="AI1121" s="17" t="str">
        <f t="shared" si="199"/>
        <v/>
      </c>
      <c r="AJ1121" s="18"/>
      <c r="AL1121" s="17" t="str">
        <f>IF(COUNTIF($AL$2:AL1120,AI1121)&gt;0,"",IF(AI1121="","",AI1121))</f>
        <v/>
      </c>
      <c r="AM1121" s="16"/>
      <c r="AR1121" s="19"/>
      <c r="AS1121" s="19"/>
      <c r="AU1121" s="19"/>
      <c r="AV1121" s="19"/>
    </row>
    <row r="1122" spans="35:48" ht="18" customHeight="1" x14ac:dyDescent="0.7">
      <c r="AI1122" s="17">
        <f t="shared" si="199"/>
        <v>44289</v>
      </c>
      <c r="AJ1122" s="18"/>
      <c r="AL1122" s="17">
        <f>IF(COUNTIF($AL$2:AL1121,AI1122)&gt;0,"",IF(AI1122="","",AI1122))</f>
        <v>44289</v>
      </c>
      <c r="AM1122" s="16"/>
      <c r="AR1122" s="19"/>
      <c r="AS1122" s="19"/>
      <c r="AU1122" s="19"/>
      <c r="AV1122" s="19"/>
    </row>
    <row r="1123" spans="35:48" ht="18" customHeight="1" x14ac:dyDescent="0.7">
      <c r="AI1123" s="17">
        <f t="shared" si="199"/>
        <v>44290</v>
      </c>
      <c r="AJ1123" s="18"/>
      <c r="AL1123" s="17">
        <f>IF(COUNTIF($AL$2:AL1122,AI1123)&gt;0,"",IF(AI1123="","",AI1123))</f>
        <v>44290</v>
      </c>
      <c r="AM1123" s="16"/>
      <c r="AR1123" s="19"/>
      <c r="AS1123" s="19"/>
      <c r="AU1123" s="19"/>
      <c r="AV1123" s="19"/>
    </row>
    <row r="1124" spans="35:48" ht="18" customHeight="1" x14ac:dyDescent="0.7">
      <c r="AI1124" s="17" t="str">
        <f t="shared" si="199"/>
        <v/>
      </c>
      <c r="AJ1124" s="18"/>
      <c r="AL1124" s="17" t="str">
        <f>IF(COUNTIF($AL$2:AL1123,AI1124)&gt;0,"",IF(AI1124="","",AI1124))</f>
        <v/>
      </c>
      <c r="AM1124" s="16"/>
      <c r="AR1124" s="19"/>
      <c r="AS1124" s="19"/>
      <c r="AU1124" s="19"/>
      <c r="AV1124" s="19"/>
    </row>
    <row r="1125" spans="35:48" ht="18" customHeight="1" x14ac:dyDescent="0.7">
      <c r="AI1125" s="17" t="str">
        <f t="shared" si="199"/>
        <v/>
      </c>
      <c r="AJ1125" s="18"/>
      <c r="AL1125" s="17" t="str">
        <f>IF(COUNTIF($AL$2:AL1124,AI1125)&gt;0,"",IF(AI1125="","",AI1125))</f>
        <v/>
      </c>
      <c r="AM1125" s="16"/>
      <c r="AR1125" s="19"/>
      <c r="AS1125" s="19"/>
      <c r="AU1125" s="19"/>
      <c r="AV1125" s="19"/>
    </row>
    <row r="1126" spans="35:48" ht="18" customHeight="1" x14ac:dyDescent="0.7">
      <c r="AI1126" s="17" t="str">
        <f t="shared" si="199"/>
        <v/>
      </c>
      <c r="AJ1126" s="18"/>
      <c r="AL1126" s="17" t="str">
        <f>IF(COUNTIF($AL$2:AL1125,AI1126)&gt;0,"",IF(AI1126="","",AI1126))</f>
        <v/>
      </c>
      <c r="AM1126" s="16"/>
      <c r="AR1126" s="19"/>
      <c r="AS1126" s="19"/>
      <c r="AU1126" s="19"/>
      <c r="AV1126" s="19"/>
    </row>
    <row r="1127" spans="35:48" ht="18" customHeight="1" x14ac:dyDescent="0.7">
      <c r="AI1127" s="17" t="str">
        <f t="shared" si="199"/>
        <v/>
      </c>
      <c r="AJ1127" s="18"/>
      <c r="AL1127" s="17" t="str">
        <f>IF(COUNTIF($AL$2:AL1126,AI1127)&gt;0,"",IF(AI1127="","",AI1127))</f>
        <v/>
      </c>
      <c r="AM1127" s="16"/>
      <c r="AR1127" s="19"/>
      <c r="AS1127" s="19"/>
      <c r="AU1127" s="19"/>
      <c r="AV1127" s="19"/>
    </row>
    <row r="1128" spans="35:48" ht="18" customHeight="1" x14ac:dyDescent="0.7">
      <c r="AI1128" s="17" t="str">
        <f t="shared" si="199"/>
        <v/>
      </c>
      <c r="AJ1128" s="18"/>
      <c r="AL1128" s="17" t="str">
        <f>IF(COUNTIF($AL$2:AL1127,AI1128)&gt;0,"",IF(AI1128="","",AI1128))</f>
        <v/>
      </c>
      <c r="AM1128" s="16"/>
      <c r="AR1128" s="19"/>
      <c r="AS1128" s="19"/>
      <c r="AU1128" s="19"/>
      <c r="AV1128" s="19"/>
    </row>
    <row r="1129" spans="35:48" ht="18" customHeight="1" x14ac:dyDescent="0.7">
      <c r="AI1129" s="17">
        <f t="shared" si="199"/>
        <v>44296</v>
      </c>
      <c r="AJ1129" s="18"/>
      <c r="AL1129" s="17">
        <f>IF(COUNTIF($AL$2:AL1128,AI1129)&gt;0,"",IF(AI1129="","",AI1129))</f>
        <v>44296</v>
      </c>
      <c r="AM1129" s="16"/>
      <c r="AR1129" s="19"/>
      <c r="AS1129" s="19"/>
      <c r="AU1129" s="19"/>
      <c r="AV1129" s="19"/>
    </row>
    <row r="1130" spans="35:48" ht="18" customHeight="1" x14ac:dyDescent="0.7">
      <c r="AI1130" s="17">
        <f t="shared" si="199"/>
        <v>44297</v>
      </c>
      <c r="AJ1130" s="18"/>
      <c r="AL1130" s="17">
        <f>IF(COUNTIF($AL$2:AL1129,AI1130)&gt;0,"",IF(AI1130="","",AI1130))</f>
        <v>44297</v>
      </c>
      <c r="AM1130" s="16"/>
      <c r="AR1130" s="19"/>
      <c r="AS1130" s="19"/>
      <c r="AU1130" s="19"/>
      <c r="AV1130" s="19"/>
    </row>
    <row r="1131" spans="35:48" ht="18" customHeight="1" x14ac:dyDescent="0.7">
      <c r="AI1131" s="17" t="str">
        <f t="shared" si="199"/>
        <v/>
      </c>
      <c r="AJ1131" s="18"/>
      <c r="AL1131" s="17" t="str">
        <f>IF(COUNTIF($AL$2:AL1130,AI1131)&gt;0,"",IF(AI1131="","",AI1131))</f>
        <v/>
      </c>
      <c r="AM1131" s="16"/>
      <c r="AR1131" s="19"/>
      <c r="AS1131" s="19"/>
      <c r="AU1131" s="19"/>
      <c r="AV1131" s="19"/>
    </row>
    <row r="1132" spans="35:48" ht="18" customHeight="1" x14ac:dyDescent="0.7">
      <c r="AI1132" s="17">
        <f t="shared" si="199"/>
        <v>44299</v>
      </c>
      <c r="AJ1132" s="18"/>
      <c r="AL1132" s="17">
        <f>IF(COUNTIF($AL$2:AL1131,AI1132)&gt;0,"",IF(AI1132="","",AI1132))</f>
        <v>44299</v>
      </c>
      <c r="AM1132" s="16"/>
      <c r="AR1132" s="19"/>
      <c r="AS1132" s="19"/>
      <c r="AU1132" s="19"/>
      <c r="AV1132" s="19"/>
    </row>
    <row r="1133" spans="35:48" ht="18" customHeight="1" x14ac:dyDescent="0.7">
      <c r="AI1133" s="17" t="str">
        <f t="shared" si="199"/>
        <v/>
      </c>
      <c r="AJ1133" s="18"/>
      <c r="AL1133" s="17" t="str">
        <f>IF(COUNTIF($AL$2:AL1132,AI1133)&gt;0,"",IF(AI1133="","",AI1133))</f>
        <v/>
      </c>
      <c r="AM1133" s="16"/>
      <c r="AR1133" s="19"/>
      <c r="AS1133" s="19"/>
      <c r="AU1133" s="19"/>
      <c r="AV1133" s="19"/>
    </row>
    <row r="1134" spans="35:48" ht="18" customHeight="1" x14ac:dyDescent="0.7">
      <c r="AI1134" s="17" t="str">
        <f t="shared" si="199"/>
        <v/>
      </c>
      <c r="AJ1134" s="18"/>
      <c r="AL1134" s="17" t="str">
        <f>IF(COUNTIF($AL$2:AL1133,AI1134)&gt;0,"",IF(AI1134="","",AI1134))</f>
        <v/>
      </c>
      <c r="AM1134" s="16"/>
      <c r="AR1134" s="19"/>
      <c r="AS1134" s="19"/>
      <c r="AU1134" s="19"/>
      <c r="AV1134" s="19"/>
    </row>
    <row r="1135" spans="35:48" ht="18" customHeight="1" x14ac:dyDescent="0.7">
      <c r="AI1135" s="17" t="str">
        <f t="shared" si="199"/>
        <v/>
      </c>
      <c r="AJ1135" s="18"/>
      <c r="AL1135" s="17" t="str">
        <f>IF(COUNTIF($AL$2:AL1134,AI1135)&gt;0,"",IF(AI1135="","",AI1135))</f>
        <v/>
      </c>
      <c r="AM1135" s="16"/>
      <c r="AR1135" s="19"/>
      <c r="AS1135" s="19"/>
      <c r="AU1135" s="19"/>
      <c r="AV1135" s="19"/>
    </row>
    <row r="1136" spans="35:48" ht="18" customHeight="1" x14ac:dyDescent="0.7">
      <c r="AI1136" s="17">
        <f t="shared" si="199"/>
        <v>44303</v>
      </c>
      <c r="AJ1136" s="18"/>
      <c r="AL1136" s="17">
        <f>IF(COUNTIF($AL$2:AL1135,AI1136)&gt;0,"",IF(AI1136="","",AI1136))</f>
        <v>44303</v>
      </c>
      <c r="AM1136" s="16"/>
      <c r="AR1136" s="19"/>
      <c r="AS1136" s="19"/>
      <c r="AU1136" s="19"/>
      <c r="AV1136" s="19"/>
    </row>
    <row r="1137" spans="35:48" ht="18" customHeight="1" x14ac:dyDescent="0.7">
      <c r="AI1137" s="17">
        <f t="shared" si="199"/>
        <v>44304</v>
      </c>
      <c r="AJ1137" s="18"/>
      <c r="AL1137" s="17">
        <f>IF(COUNTIF($AL$2:AL1136,AI1137)&gt;0,"",IF(AI1137="","",AI1137))</f>
        <v>44304</v>
      </c>
      <c r="AM1137" s="16"/>
      <c r="AR1137" s="19"/>
      <c r="AS1137" s="19"/>
      <c r="AU1137" s="19"/>
      <c r="AV1137" s="19"/>
    </row>
    <row r="1138" spans="35:48" ht="18" customHeight="1" x14ac:dyDescent="0.7">
      <c r="AI1138" s="17" t="str">
        <f t="shared" si="199"/>
        <v/>
      </c>
      <c r="AJ1138" s="18"/>
      <c r="AL1138" s="17" t="str">
        <f>IF(COUNTIF($AL$2:AL1137,AI1138)&gt;0,"",IF(AI1138="","",AI1138))</f>
        <v/>
      </c>
      <c r="AM1138" s="16"/>
      <c r="AR1138" s="19"/>
      <c r="AS1138" s="19"/>
      <c r="AU1138" s="19"/>
      <c r="AV1138" s="19"/>
    </row>
    <row r="1139" spans="35:48" ht="18" customHeight="1" x14ac:dyDescent="0.7">
      <c r="AI1139" s="17" t="str">
        <f t="shared" si="199"/>
        <v/>
      </c>
      <c r="AJ1139" s="18"/>
      <c r="AL1139" s="17" t="str">
        <f>IF(COUNTIF($AL$2:AL1138,AI1139)&gt;0,"",IF(AI1139="","",AI1139))</f>
        <v/>
      </c>
      <c r="AM1139" s="16"/>
    </row>
    <row r="1140" spans="35:48" ht="18" customHeight="1" x14ac:dyDescent="0.7">
      <c r="AI1140" s="17" t="str">
        <f t="shared" si="199"/>
        <v/>
      </c>
      <c r="AJ1140" s="18"/>
      <c r="AL1140" s="17" t="str">
        <f>IF(COUNTIF($AL$2:AL1139,AI1140)&gt;0,"",IF(AI1140="","",AI1140))</f>
        <v/>
      </c>
      <c r="AM1140" s="16"/>
    </row>
    <row r="1141" spans="35:48" ht="18" customHeight="1" x14ac:dyDescent="0.7">
      <c r="AI1141" s="17" t="str">
        <f t="shared" si="199"/>
        <v/>
      </c>
      <c r="AJ1141" s="18"/>
      <c r="AL1141" s="17" t="str">
        <f>IF(COUNTIF($AL$2:AL1140,AI1141)&gt;0,"",IF(AI1141="","",AI1141))</f>
        <v/>
      </c>
      <c r="AM1141" s="16"/>
    </row>
    <row r="1142" spans="35:48" ht="18" customHeight="1" x14ac:dyDescent="0.7">
      <c r="AI1142" s="17" t="str">
        <f t="shared" si="199"/>
        <v/>
      </c>
      <c r="AJ1142" s="18"/>
      <c r="AL1142" s="17" t="str">
        <f>IF(COUNTIF($AL$2:AL1141,AI1142)&gt;0,"",IF(AI1142="","",AI1142))</f>
        <v/>
      </c>
      <c r="AM1142" s="16"/>
    </row>
    <row r="1143" spans="35:48" ht="18" customHeight="1" x14ac:dyDescent="0.7">
      <c r="AI1143" s="17">
        <f t="shared" si="199"/>
        <v>44310</v>
      </c>
      <c r="AJ1143" s="18"/>
      <c r="AL1143" s="17">
        <f>IF(COUNTIF($AL$2:AL1142,AI1143)&gt;0,"",IF(AI1143="","",AI1143))</f>
        <v>44310</v>
      </c>
      <c r="AM1143" s="16"/>
    </row>
    <row r="1144" spans="35:48" ht="18" customHeight="1" x14ac:dyDescent="0.7">
      <c r="AI1144" s="17">
        <f t="shared" si="199"/>
        <v>44311</v>
      </c>
      <c r="AJ1144" s="18"/>
      <c r="AL1144" s="17">
        <f>IF(COUNTIF($AL$2:AL1143,AI1144)&gt;0,"",IF(AI1144="","",AI1144))</f>
        <v>44311</v>
      </c>
      <c r="AM1144" s="16"/>
    </row>
    <row r="1145" spans="35:48" ht="18" customHeight="1" x14ac:dyDescent="0.7">
      <c r="AI1145" s="17" t="str">
        <f t="shared" si="199"/>
        <v/>
      </c>
      <c r="AJ1145" s="18"/>
      <c r="AL1145" s="17" t="str">
        <f>IF(COUNTIF($AL$2:AL1144,AI1145)&gt;0,"",IF(AI1145="","",AI1145))</f>
        <v/>
      </c>
      <c r="AM1145" s="16"/>
    </row>
    <row r="1146" spans="35:48" ht="18" customHeight="1" x14ac:dyDescent="0.7">
      <c r="AI1146" s="17">
        <f t="shared" si="199"/>
        <v>44313</v>
      </c>
      <c r="AJ1146" s="18"/>
      <c r="AL1146" s="17">
        <f>IF(COUNTIF($AL$2:AL1145,AI1146)&gt;0,"",IF(AI1146="","",AI1146))</f>
        <v>44313</v>
      </c>
      <c r="AM1146" s="16"/>
    </row>
    <row r="1147" spans="35:48" ht="18" customHeight="1" x14ac:dyDescent="0.7">
      <c r="AI1147" s="17" t="str">
        <f t="shared" si="199"/>
        <v/>
      </c>
      <c r="AJ1147" s="18"/>
      <c r="AL1147" s="17" t="str">
        <f>IF(COUNTIF($AL$2:AL1146,AI1147)&gt;0,"",IF(AI1147="","",AI1147))</f>
        <v/>
      </c>
      <c r="AM1147" s="16"/>
    </row>
    <row r="1148" spans="35:48" ht="18" customHeight="1" x14ac:dyDescent="0.7">
      <c r="AI1148" s="17" t="str">
        <f t="shared" si="199"/>
        <v/>
      </c>
      <c r="AJ1148" s="18"/>
      <c r="AL1148" s="17" t="str">
        <f>IF(COUNTIF($AL$2:AL1147,AI1148)&gt;0,"",IF(AI1148="","",AI1148))</f>
        <v/>
      </c>
      <c r="AM1148" s="16"/>
    </row>
    <row r="1149" spans="35:48" ht="18" customHeight="1" x14ac:dyDescent="0.7">
      <c r="AI1149" s="17" t="str">
        <f t="shared" si="199"/>
        <v/>
      </c>
      <c r="AJ1149" s="18"/>
      <c r="AL1149" s="17" t="str">
        <f>IF(COUNTIF($AL$2:AL1148,AI1149)&gt;0,"",IF(AI1149="","",AI1149))</f>
        <v/>
      </c>
      <c r="AM1149" s="16"/>
    </row>
    <row r="1150" spans="35:48" ht="18" customHeight="1" x14ac:dyDescent="0.7">
      <c r="AI1150" s="17" t="str">
        <f t="shared" si="199"/>
        <v/>
      </c>
      <c r="AJ1150" s="18"/>
      <c r="AL1150" s="17" t="str">
        <f>IF(COUNTIF($AL$2:AL1149,AI1150)&gt;0,"",IF(AI1150="","",AI1150))</f>
        <v/>
      </c>
      <c r="AM1150" s="16"/>
    </row>
    <row r="1151" spans="35:48" ht="18" customHeight="1" x14ac:dyDescent="0.7">
      <c r="AI1151" s="17">
        <f t="shared" si="199"/>
        <v>44317</v>
      </c>
      <c r="AJ1151" s="18"/>
      <c r="AL1151" s="17">
        <f>IF(COUNTIF($AL$2:AL1150,AI1151)&gt;0,"",IF(AI1151="","",AI1151))</f>
        <v>44317</v>
      </c>
      <c r="AM1151" s="16"/>
    </row>
    <row r="1152" spans="35:48" ht="18" customHeight="1" x14ac:dyDescent="0.7">
      <c r="AI1152" s="17">
        <f t="shared" si="199"/>
        <v>44318</v>
      </c>
      <c r="AJ1152" s="18"/>
      <c r="AL1152" s="17">
        <f>IF(COUNTIF($AL$2:AL1151,AI1152)&gt;0,"",IF(AI1152="","",AI1152))</f>
        <v>44318</v>
      </c>
      <c r="AM1152" s="16"/>
    </row>
    <row r="1153" spans="35:39" ht="18" customHeight="1" x14ac:dyDescent="0.7">
      <c r="AI1153" s="17" t="str">
        <f t="shared" si="199"/>
        <v/>
      </c>
      <c r="AJ1153" s="18"/>
      <c r="AL1153" s="17" t="str">
        <f>IF(COUNTIF($AL$2:AL1152,AI1153)&gt;0,"",IF(AI1153="","",AI1153))</f>
        <v/>
      </c>
      <c r="AM1153" s="16"/>
    </row>
    <row r="1154" spans="35:39" ht="18" customHeight="1" x14ac:dyDescent="0.7">
      <c r="AI1154" s="17" t="str">
        <f t="shared" si="199"/>
        <v/>
      </c>
      <c r="AJ1154" s="18"/>
      <c r="AL1154" s="17" t="str">
        <f>IF(COUNTIF($AL$2:AL1153,AI1154)&gt;0,"",IF(AI1154="","",AI1154))</f>
        <v/>
      </c>
      <c r="AM1154" s="16"/>
    </row>
    <row r="1155" spans="35:39" ht="18" customHeight="1" x14ac:dyDescent="0.7">
      <c r="AI1155" s="17" t="str">
        <f t="shared" si="199"/>
        <v/>
      </c>
      <c r="AJ1155" s="18"/>
      <c r="AL1155" s="17" t="str">
        <f>IF(COUNTIF($AL$2:AL1154,AI1155)&gt;0,"",IF(AI1155="","",AI1155))</f>
        <v/>
      </c>
      <c r="AM1155" s="16"/>
    </row>
    <row r="1156" spans="35:39" ht="18" customHeight="1" x14ac:dyDescent="0.7">
      <c r="AI1156" s="17" t="str">
        <f t="shared" si="199"/>
        <v/>
      </c>
      <c r="AJ1156" s="18"/>
      <c r="AL1156" s="17" t="str">
        <f>IF(COUNTIF($AL$2:AL1155,AI1156)&gt;0,"",IF(AI1156="","",AI1156))</f>
        <v/>
      </c>
      <c r="AM1156" s="16"/>
    </row>
    <row r="1157" spans="35:39" ht="18" customHeight="1" x14ac:dyDescent="0.7">
      <c r="AI1157" s="17" t="str">
        <f t="shared" si="199"/>
        <v/>
      </c>
      <c r="AJ1157" s="18"/>
      <c r="AL1157" s="17" t="str">
        <f>IF(COUNTIF($AL$2:AL1156,AI1157)&gt;0,"",IF(AI1157="","",AI1157))</f>
        <v/>
      </c>
      <c r="AM1157" s="16"/>
    </row>
    <row r="1158" spans="35:39" ht="18" customHeight="1" x14ac:dyDescent="0.7">
      <c r="AI1158" s="17">
        <f t="shared" si="199"/>
        <v>44324</v>
      </c>
      <c r="AJ1158" s="18"/>
      <c r="AL1158" s="17">
        <f>IF(COUNTIF($AL$2:AL1157,AI1158)&gt;0,"",IF(AI1158="","",AI1158))</f>
        <v>44324</v>
      </c>
      <c r="AM1158" s="16"/>
    </row>
    <row r="1159" spans="35:39" ht="18" customHeight="1" x14ac:dyDescent="0.7">
      <c r="AI1159" s="17">
        <f t="shared" si="199"/>
        <v>44325</v>
      </c>
      <c r="AJ1159" s="18"/>
      <c r="AL1159" s="17">
        <f>IF(COUNTIF($AL$2:AL1158,AI1159)&gt;0,"",IF(AI1159="","",AI1159))</f>
        <v>44325</v>
      </c>
      <c r="AM1159" s="16"/>
    </row>
    <row r="1160" spans="35:39" ht="18" customHeight="1" x14ac:dyDescent="0.7">
      <c r="AI1160" s="17" t="str">
        <f t="shared" si="199"/>
        <v/>
      </c>
      <c r="AJ1160" s="18"/>
      <c r="AL1160" s="17" t="str">
        <f>IF(COUNTIF($AL$2:AL1159,AI1160)&gt;0,"",IF(AI1160="","",AI1160))</f>
        <v/>
      </c>
      <c r="AM1160" s="16"/>
    </row>
    <row r="1161" spans="35:39" ht="18" customHeight="1" x14ac:dyDescent="0.7">
      <c r="AI1161" s="17">
        <f t="shared" si="199"/>
        <v>44327</v>
      </c>
      <c r="AJ1161" s="18"/>
      <c r="AL1161" s="17">
        <f>IF(COUNTIF($AL$2:AL1160,AI1161)&gt;0,"",IF(AI1161="","",AI1161))</f>
        <v>44327</v>
      </c>
      <c r="AM1161" s="16"/>
    </row>
    <row r="1162" spans="35:39" ht="18" customHeight="1" x14ac:dyDescent="0.7">
      <c r="AI1162" s="17" t="str">
        <f t="shared" si="199"/>
        <v/>
      </c>
      <c r="AJ1162" s="18"/>
      <c r="AL1162" s="17" t="str">
        <f>IF(COUNTIF($AL$2:AL1161,AI1162)&gt;0,"",IF(AI1162="","",AI1162))</f>
        <v/>
      </c>
      <c r="AM1162" s="16"/>
    </row>
    <row r="1163" spans="35:39" ht="18" customHeight="1" x14ac:dyDescent="0.7">
      <c r="AI1163" s="17" t="str">
        <f t="shared" si="199"/>
        <v/>
      </c>
      <c r="AJ1163" s="18"/>
      <c r="AL1163" s="17" t="str">
        <f>IF(COUNTIF($AL$2:AL1162,AI1163)&gt;0,"",IF(AI1163="","",AI1163))</f>
        <v/>
      </c>
      <c r="AM1163" s="16"/>
    </row>
    <row r="1164" spans="35:39" ht="18" customHeight="1" x14ac:dyDescent="0.7">
      <c r="AI1164" s="17" t="str">
        <f t="shared" si="199"/>
        <v/>
      </c>
      <c r="AJ1164" s="18"/>
      <c r="AL1164" s="17" t="str">
        <f>IF(COUNTIF($AL$2:AL1163,AI1164)&gt;0,"",IF(AI1164="","",AI1164))</f>
        <v/>
      </c>
      <c r="AM1164" s="16"/>
    </row>
    <row r="1165" spans="35:39" ht="18" customHeight="1" x14ac:dyDescent="0.7">
      <c r="AI1165" s="17">
        <f t="shared" si="199"/>
        <v>44331</v>
      </c>
      <c r="AJ1165" s="18"/>
      <c r="AL1165" s="17">
        <f>IF(COUNTIF($AL$2:AL1164,AI1165)&gt;0,"",IF(AI1165="","",AI1165))</f>
        <v>44331</v>
      </c>
      <c r="AM1165" s="16"/>
    </row>
    <row r="1166" spans="35:39" ht="18" customHeight="1" x14ac:dyDescent="0.7">
      <c r="AI1166" s="17">
        <f t="shared" si="199"/>
        <v>44332</v>
      </c>
      <c r="AJ1166" s="18"/>
      <c r="AL1166" s="17">
        <f>IF(COUNTIF($AL$2:AL1165,AI1166)&gt;0,"",IF(AI1166="","",AI1166))</f>
        <v>44332</v>
      </c>
      <c r="AM1166" s="16"/>
    </row>
    <row r="1167" spans="35:39" ht="18" customHeight="1" x14ac:dyDescent="0.7">
      <c r="AI1167" s="17" t="str">
        <f t="shared" si="199"/>
        <v/>
      </c>
      <c r="AJ1167" s="18"/>
      <c r="AL1167" s="17" t="str">
        <f>IF(COUNTIF($AL$2:AL1166,AI1167)&gt;0,"",IF(AI1167="","",AI1167))</f>
        <v/>
      </c>
      <c r="AM1167" s="16"/>
    </row>
    <row r="1168" spans="35:39" ht="18" customHeight="1" x14ac:dyDescent="0.7">
      <c r="AI1168" s="17" t="str">
        <f t="shared" si="199"/>
        <v/>
      </c>
      <c r="AJ1168" s="18"/>
      <c r="AL1168" s="17" t="str">
        <f>IF(COUNTIF($AL$2:AL1167,AI1168)&gt;0,"",IF(AI1168="","",AI1168))</f>
        <v/>
      </c>
      <c r="AM1168" s="16"/>
    </row>
    <row r="1169" spans="35:39" ht="18" customHeight="1" x14ac:dyDescent="0.7">
      <c r="AI1169" s="17" t="str">
        <f t="shared" si="199"/>
        <v/>
      </c>
      <c r="AJ1169" s="18"/>
      <c r="AL1169" s="17" t="str">
        <f>IF(COUNTIF($AL$2:AL1168,AI1169)&gt;0,"",IF(AI1169="","",AI1169))</f>
        <v/>
      </c>
      <c r="AM1169" s="16"/>
    </row>
    <row r="1170" spans="35:39" ht="18" customHeight="1" x14ac:dyDescent="0.7">
      <c r="AI1170" s="17" t="str">
        <f t="shared" si="199"/>
        <v/>
      </c>
      <c r="AJ1170" s="18"/>
      <c r="AL1170" s="17" t="str">
        <f>IF(COUNTIF($AL$2:AL1169,AI1170)&gt;0,"",IF(AI1170="","",AI1170))</f>
        <v/>
      </c>
      <c r="AM1170" s="16"/>
    </row>
    <row r="1171" spans="35:39" ht="18" customHeight="1" x14ac:dyDescent="0.7">
      <c r="AI1171" s="17" t="str">
        <f t="shared" si="199"/>
        <v/>
      </c>
      <c r="AJ1171" s="18"/>
      <c r="AL1171" s="17" t="str">
        <f>IF(COUNTIF($AL$2:AL1170,AI1171)&gt;0,"",IF(AI1171="","",AI1171))</f>
        <v/>
      </c>
      <c r="AM1171" s="16"/>
    </row>
    <row r="1172" spans="35:39" ht="18" customHeight="1" x14ac:dyDescent="0.7">
      <c r="AI1172" s="17">
        <f t="shared" si="199"/>
        <v>44338</v>
      </c>
      <c r="AJ1172" s="18"/>
      <c r="AL1172" s="17">
        <f>IF(COUNTIF($AL$2:AL1171,AI1172)&gt;0,"",IF(AI1172="","",AI1172))</f>
        <v>44338</v>
      </c>
      <c r="AM1172" s="16"/>
    </row>
    <row r="1173" spans="35:39" ht="18" customHeight="1" x14ac:dyDescent="0.7">
      <c r="AI1173" s="17">
        <f t="shared" si="199"/>
        <v>44339</v>
      </c>
      <c r="AJ1173" s="18"/>
      <c r="AL1173" s="17">
        <f>IF(COUNTIF($AL$2:AL1172,AI1173)&gt;0,"",IF(AI1173="","",AI1173))</f>
        <v>44339</v>
      </c>
      <c r="AM1173" s="16"/>
    </row>
    <row r="1174" spans="35:39" ht="18" customHeight="1" x14ac:dyDescent="0.7">
      <c r="AI1174" s="17" t="str">
        <f t="shared" si="199"/>
        <v/>
      </c>
      <c r="AJ1174" s="18"/>
      <c r="AL1174" s="17" t="str">
        <f>IF(COUNTIF($AL$2:AL1173,AI1174)&gt;0,"",IF(AI1174="","",AI1174))</f>
        <v/>
      </c>
      <c r="AM1174" s="16"/>
    </row>
    <row r="1175" spans="35:39" ht="18.75" customHeight="1" x14ac:dyDescent="0.7">
      <c r="AI1175" s="17">
        <f t="shared" si="199"/>
        <v>44341</v>
      </c>
      <c r="AJ1175" s="18"/>
      <c r="AL1175" s="17">
        <f>IF(COUNTIF($AL$2:AL1174,AI1175)&gt;0,"",IF(AI1175="","",AI1175))</f>
        <v>44341</v>
      </c>
      <c r="AM1175" s="16"/>
    </row>
    <row r="1176" spans="35:39" ht="18.75" customHeight="1" x14ac:dyDescent="0.7">
      <c r="AI1176" s="17" t="str">
        <f t="shared" si="199"/>
        <v/>
      </c>
      <c r="AJ1176" s="18"/>
      <c r="AL1176" s="17" t="str">
        <f>IF(COUNTIF($AL$2:AL1175,AI1176)&gt;0,"",IF(AI1176="","",AI1176))</f>
        <v/>
      </c>
      <c r="AM1176" s="16"/>
    </row>
    <row r="1177" spans="35:39" ht="18.75" customHeight="1" x14ac:dyDescent="0.7">
      <c r="AI1177" s="17" t="str">
        <f t="shared" si="199"/>
        <v/>
      </c>
      <c r="AJ1177" s="18"/>
      <c r="AL1177" s="17" t="str">
        <f>IF(COUNTIF($AL$2:AL1176,AI1177)&gt;0,"",IF(AI1177="","",AI1177))</f>
        <v/>
      </c>
      <c r="AM1177" s="16"/>
    </row>
    <row r="1178" spans="35:39" ht="18.75" customHeight="1" x14ac:dyDescent="0.7">
      <c r="AI1178" s="17" t="str">
        <f t="shared" si="199"/>
        <v/>
      </c>
      <c r="AJ1178" s="18"/>
      <c r="AL1178" s="17" t="str">
        <f>IF(COUNTIF($AL$2:AL1177,AI1178)&gt;0,"",IF(AI1178="","",AI1178))</f>
        <v/>
      </c>
      <c r="AM1178" s="16"/>
    </row>
    <row r="1179" spans="35:39" ht="18.75" customHeight="1" x14ac:dyDescent="0.7">
      <c r="AI1179" s="17">
        <f t="shared" ref="AI1179:AI1242" si="200">IF(V898=0,"",S898)</f>
        <v>44345</v>
      </c>
      <c r="AJ1179" s="18"/>
      <c r="AL1179" s="17">
        <f>IF(COUNTIF($AL$2:AL1178,AI1179)&gt;0,"",IF(AI1179="","",AI1179))</f>
        <v>44345</v>
      </c>
      <c r="AM1179" s="16"/>
    </row>
    <row r="1180" spans="35:39" ht="18.75" customHeight="1" x14ac:dyDescent="0.7">
      <c r="AI1180" s="17">
        <f t="shared" si="200"/>
        <v>44346</v>
      </c>
      <c r="AJ1180" s="18"/>
      <c r="AL1180" s="17">
        <f>IF(COUNTIF($AL$2:AL1179,AI1180)&gt;0,"",IF(AI1180="","",AI1180))</f>
        <v>44346</v>
      </c>
      <c r="AM1180" s="16"/>
    </row>
    <row r="1181" spans="35:39" ht="18.75" customHeight="1" x14ac:dyDescent="0.7">
      <c r="AI1181" s="17" t="str">
        <f t="shared" si="200"/>
        <v/>
      </c>
      <c r="AJ1181" s="18"/>
      <c r="AL1181" s="17" t="str">
        <f>IF(COUNTIF($AL$2:AL1180,AI1181)&gt;0,"",IF(AI1181="","",AI1181))</f>
        <v/>
      </c>
      <c r="AM1181" s="16"/>
    </row>
    <row r="1182" spans="35:39" ht="18.75" customHeight="1" x14ac:dyDescent="0.7">
      <c r="AI1182" s="17" t="str">
        <f t="shared" si="200"/>
        <v/>
      </c>
      <c r="AJ1182" s="18"/>
      <c r="AL1182" s="17" t="str">
        <f>IF(COUNTIF($AL$2:AL1181,AI1182)&gt;0,"",IF(AI1182="","",AI1182))</f>
        <v/>
      </c>
      <c r="AM1182" s="16"/>
    </row>
    <row r="1183" spans="35:39" ht="18.75" customHeight="1" x14ac:dyDescent="0.7">
      <c r="AI1183" s="17" t="str">
        <f t="shared" si="200"/>
        <v/>
      </c>
      <c r="AJ1183" s="18"/>
      <c r="AL1183" s="17" t="str">
        <f>IF(COUNTIF($AL$2:AL1182,AI1183)&gt;0,"",IF(AI1183="","",AI1183))</f>
        <v/>
      </c>
      <c r="AM1183" s="16"/>
    </row>
    <row r="1184" spans="35:39" ht="18.75" customHeight="1" x14ac:dyDescent="0.7">
      <c r="AI1184" s="17" t="str">
        <f t="shared" si="200"/>
        <v/>
      </c>
      <c r="AJ1184" s="18"/>
      <c r="AL1184" s="17" t="str">
        <f>IF(COUNTIF($AL$2:AL1183,AI1184)&gt;0,"",IF(AI1184="","",AI1184))</f>
        <v/>
      </c>
      <c r="AM1184" s="16"/>
    </row>
    <row r="1185" spans="35:39" ht="18.75" customHeight="1" x14ac:dyDescent="0.7">
      <c r="AI1185" s="17" t="str">
        <f t="shared" si="200"/>
        <v/>
      </c>
      <c r="AJ1185" s="18"/>
      <c r="AL1185" s="17" t="str">
        <f>IF(COUNTIF($AL$2:AL1184,AI1185)&gt;0,"",IF(AI1185="","",AI1185))</f>
        <v/>
      </c>
      <c r="AM1185" s="16"/>
    </row>
    <row r="1186" spans="35:39" ht="18.75" customHeight="1" x14ac:dyDescent="0.7">
      <c r="AI1186" s="17">
        <f t="shared" si="200"/>
        <v>44352</v>
      </c>
      <c r="AJ1186" s="18"/>
      <c r="AL1186" s="17">
        <f>IF(COUNTIF($AL$2:AL1185,AI1186)&gt;0,"",IF(AI1186="","",AI1186))</f>
        <v>44352</v>
      </c>
      <c r="AM1186" s="16"/>
    </row>
    <row r="1187" spans="35:39" ht="18.75" customHeight="1" x14ac:dyDescent="0.7">
      <c r="AI1187" s="17">
        <f t="shared" si="200"/>
        <v>44353</v>
      </c>
      <c r="AJ1187" s="18"/>
      <c r="AL1187" s="17">
        <f>IF(COUNTIF($AL$2:AL1186,AI1187)&gt;0,"",IF(AI1187="","",AI1187))</f>
        <v>44353</v>
      </c>
      <c r="AM1187" s="16"/>
    </row>
    <row r="1188" spans="35:39" ht="18.75" customHeight="1" x14ac:dyDescent="0.7">
      <c r="AI1188" s="17" t="str">
        <f t="shared" si="200"/>
        <v/>
      </c>
      <c r="AJ1188" s="18"/>
      <c r="AL1188" s="17" t="str">
        <f>IF(COUNTIF($AL$2:AL1187,AI1188)&gt;0,"",IF(AI1188="","",AI1188))</f>
        <v/>
      </c>
      <c r="AM1188" s="16"/>
    </row>
    <row r="1189" spans="35:39" ht="18.75" customHeight="1" x14ac:dyDescent="0.7">
      <c r="AI1189" s="17">
        <f t="shared" si="200"/>
        <v>44355</v>
      </c>
      <c r="AJ1189" s="18"/>
      <c r="AL1189" s="17">
        <f>IF(COUNTIF($AL$2:AL1188,AI1189)&gt;0,"",IF(AI1189="","",AI1189))</f>
        <v>44355</v>
      </c>
      <c r="AM1189" s="16"/>
    </row>
    <row r="1190" spans="35:39" ht="18.75" customHeight="1" x14ac:dyDescent="0.7">
      <c r="AI1190" s="17" t="str">
        <f t="shared" si="200"/>
        <v/>
      </c>
      <c r="AJ1190" s="18"/>
      <c r="AL1190" s="17" t="str">
        <f>IF(COUNTIF($AL$2:AL1189,AI1190)&gt;0,"",IF(AI1190="","",AI1190))</f>
        <v/>
      </c>
      <c r="AM1190" s="16"/>
    </row>
    <row r="1191" spans="35:39" ht="18.75" customHeight="1" x14ac:dyDescent="0.7">
      <c r="AI1191" s="17" t="str">
        <f t="shared" si="200"/>
        <v/>
      </c>
      <c r="AJ1191" s="18"/>
      <c r="AL1191" s="17" t="str">
        <f>IF(COUNTIF($AL$2:AL1190,AI1191)&gt;0,"",IF(AI1191="","",AI1191))</f>
        <v/>
      </c>
      <c r="AM1191" s="16"/>
    </row>
    <row r="1192" spans="35:39" ht="18.75" customHeight="1" x14ac:dyDescent="0.7">
      <c r="AI1192" s="17" t="str">
        <f t="shared" si="200"/>
        <v/>
      </c>
      <c r="AJ1192" s="18"/>
      <c r="AL1192" s="17" t="str">
        <f>IF(COUNTIF($AL$2:AL1191,AI1192)&gt;0,"",IF(AI1192="","",AI1192))</f>
        <v/>
      </c>
      <c r="AM1192" s="16"/>
    </row>
    <row r="1193" spans="35:39" ht="18.75" customHeight="1" x14ac:dyDescent="0.7">
      <c r="AI1193" s="17">
        <f t="shared" si="200"/>
        <v>44359</v>
      </c>
      <c r="AJ1193" s="18"/>
      <c r="AL1193" s="17">
        <f>IF(COUNTIF($AL$2:AL1192,AI1193)&gt;0,"",IF(AI1193="","",AI1193))</f>
        <v>44359</v>
      </c>
      <c r="AM1193" s="16"/>
    </row>
    <row r="1194" spans="35:39" ht="18.75" customHeight="1" x14ac:dyDescent="0.7">
      <c r="AI1194" s="17">
        <f t="shared" si="200"/>
        <v>44360</v>
      </c>
      <c r="AJ1194" s="18"/>
      <c r="AL1194" s="17">
        <f>IF(COUNTIF($AL$2:AL1193,AI1194)&gt;0,"",IF(AI1194="","",AI1194))</f>
        <v>44360</v>
      </c>
      <c r="AM1194" s="16"/>
    </row>
    <row r="1195" spans="35:39" ht="18.75" customHeight="1" x14ac:dyDescent="0.7">
      <c r="AI1195" s="17" t="str">
        <f t="shared" si="200"/>
        <v/>
      </c>
      <c r="AJ1195" s="18"/>
      <c r="AL1195" s="17" t="str">
        <f>IF(COUNTIF($AL$2:AL1194,AI1195)&gt;0,"",IF(AI1195="","",AI1195))</f>
        <v/>
      </c>
      <c r="AM1195" s="16"/>
    </row>
    <row r="1196" spans="35:39" ht="18.75" customHeight="1" x14ac:dyDescent="0.7">
      <c r="AI1196" s="17" t="str">
        <f t="shared" si="200"/>
        <v/>
      </c>
      <c r="AJ1196" s="18"/>
      <c r="AL1196" s="17" t="str">
        <f>IF(COUNTIF($AL$2:AL1195,AI1196)&gt;0,"",IF(AI1196="","",AI1196))</f>
        <v/>
      </c>
      <c r="AM1196" s="16"/>
    </row>
    <row r="1197" spans="35:39" ht="18.75" customHeight="1" x14ac:dyDescent="0.7">
      <c r="AI1197" s="17" t="str">
        <f t="shared" si="200"/>
        <v/>
      </c>
      <c r="AJ1197" s="18"/>
      <c r="AL1197" s="17" t="str">
        <f>IF(COUNTIF($AL$2:AL1196,AI1197)&gt;0,"",IF(AI1197="","",AI1197))</f>
        <v/>
      </c>
      <c r="AM1197" s="16"/>
    </row>
    <row r="1198" spans="35:39" ht="18.75" customHeight="1" x14ac:dyDescent="0.7">
      <c r="AI1198" s="17" t="str">
        <f t="shared" si="200"/>
        <v/>
      </c>
      <c r="AJ1198" s="18"/>
      <c r="AL1198" s="17" t="str">
        <f>IF(COUNTIF($AL$2:AL1197,AI1198)&gt;0,"",IF(AI1198="","",AI1198))</f>
        <v/>
      </c>
      <c r="AM1198" s="16"/>
    </row>
    <row r="1199" spans="35:39" ht="18.75" customHeight="1" x14ac:dyDescent="0.7">
      <c r="AI1199" s="17" t="str">
        <f t="shared" si="200"/>
        <v/>
      </c>
      <c r="AJ1199" s="18"/>
      <c r="AL1199" s="17" t="str">
        <f>IF(COUNTIF($AL$2:AL1198,AI1199)&gt;0,"",IF(AI1199="","",AI1199))</f>
        <v/>
      </c>
      <c r="AM1199" s="16"/>
    </row>
    <row r="1200" spans="35:39" ht="18.75" customHeight="1" x14ac:dyDescent="0.7">
      <c r="AI1200" s="17">
        <f t="shared" si="200"/>
        <v>44366</v>
      </c>
      <c r="AJ1200" s="18"/>
      <c r="AL1200" s="17">
        <f>IF(COUNTIF($AL$2:AL1199,AI1200)&gt;0,"",IF(AI1200="","",AI1200))</f>
        <v>44366</v>
      </c>
      <c r="AM1200" s="16"/>
    </row>
    <row r="1201" spans="35:39" ht="18.75" customHeight="1" x14ac:dyDescent="0.7">
      <c r="AI1201" s="17">
        <f t="shared" si="200"/>
        <v>44367</v>
      </c>
      <c r="AJ1201" s="18"/>
      <c r="AL1201" s="17">
        <f>IF(COUNTIF($AL$2:AL1200,AI1201)&gt;0,"",IF(AI1201="","",AI1201))</f>
        <v>44367</v>
      </c>
      <c r="AM1201" s="16"/>
    </row>
    <row r="1202" spans="35:39" ht="18.75" customHeight="1" x14ac:dyDescent="0.7">
      <c r="AI1202" s="17" t="str">
        <f t="shared" si="200"/>
        <v/>
      </c>
      <c r="AJ1202" s="18"/>
      <c r="AL1202" s="17" t="str">
        <f>IF(COUNTIF($AL$2:AL1201,AI1202)&gt;0,"",IF(AI1202="","",AI1202))</f>
        <v/>
      </c>
      <c r="AM1202" s="16"/>
    </row>
    <row r="1203" spans="35:39" ht="18.75" customHeight="1" x14ac:dyDescent="0.7">
      <c r="AI1203" s="17">
        <f t="shared" si="200"/>
        <v>44369</v>
      </c>
      <c r="AJ1203" s="18"/>
      <c r="AL1203" s="17">
        <f>IF(COUNTIF($AL$2:AL1202,AI1203)&gt;0,"",IF(AI1203="","",AI1203))</f>
        <v>44369</v>
      </c>
      <c r="AM1203" s="16"/>
    </row>
    <row r="1204" spans="35:39" ht="18.75" customHeight="1" x14ac:dyDescent="0.7">
      <c r="AI1204" s="17" t="str">
        <f t="shared" si="200"/>
        <v/>
      </c>
      <c r="AJ1204" s="18"/>
      <c r="AL1204" s="17" t="str">
        <f>IF(COUNTIF($AL$2:AL1203,AI1204)&gt;0,"",IF(AI1204="","",AI1204))</f>
        <v/>
      </c>
      <c r="AM1204" s="16"/>
    </row>
    <row r="1205" spans="35:39" ht="18.75" customHeight="1" x14ac:dyDescent="0.7">
      <c r="AI1205" s="17" t="str">
        <f t="shared" si="200"/>
        <v/>
      </c>
      <c r="AJ1205" s="18"/>
      <c r="AL1205" s="17" t="str">
        <f>IF(COUNTIF($AL$2:AL1204,AI1205)&gt;0,"",IF(AI1205="","",AI1205))</f>
        <v/>
      </c>
      <c r="AM1205" s="16"/>
    </row>
    <row r="1206" spans="35:39" ht="18.75" customHeight="1" x14ac:dyDescent="0.7">
      <c r="AI1206" s="17" t="str">
        <f t="shared" si="200"/>
        <v/>
      </c>
      <c r="AJ1206" s="18"/>
      <c r="AL1206" s="17" t="str">
        <f>IF(COUNTIF($AL$2:AL1205,AI1206)&gt;0,"",IF(AI1206="","",AI1206))</f>
        <v/>
      </c>
      <c r="AM1206" s="16"/>
    </row>
    <row r="1207" spans="35:39" ht="18.75" customHeight="1" x14ac:dyDescent="0.7">
      <c r="AI1207" s="17">
        <f t="shared" si="200"/>
        <v>44373</v>
      </c>
      <c r="AJ1207" s="18"/>
      <c r="AL1207" s="17">
        <f>IF(COUNTIF($AL$2:AL1206,AI1207)&gt;0,"",IF(AI1207="","",AI1207))</f>
        <v>44373</v>
      </c>
      <c r="AM1207" s="16"/>
    </row>
    <row r="1208" spans="35:39" ht="18.75" customHeight="1" x14ac:dyDescent="0.7">
      <c r="AI1208" s="17">
        <f t="shared" si="200"/>
        <v>44374</v>
      </c>
      <c r="AJ1208" s="18"/>
      <c r="AL1208" s="17">
        <f>IF(COUNTIF($AL$2:AL1207,AI1208)&gt;0,"",IF(AI1208="","",AI1208))</f>
        <v>44374</v>
      </c>
      <c r="AM1208" s="16"/>
    </row>
    <row r="1209" spans="35:39" ht="18.75" customHeight="1" x14ac:dyDescent="0.7">
      <c r="AI1209" s="17" t="str">
        <f t="shared" si="200"/>
        <v/>
      </c>
      <c r="AJ1209" s="18"/>
      <c r="AL1209" s="17" t="str">
        <f>IF(COUNTIF($AL$2:AL1208,AI1209)&gt;0,"",IF(AI1209="","",AI1209))</f>
        <v/>
      </c>
      <c r="AM1209" s="16"/>
    </row>
    <row r="1210" spans="35:39" ht="18.75" customHeight="1" x14ac:dyDescent="0.7">
      <c r="AI1210" s="17" t="str">
        <f t="shared" si="200"/>
        <v/>
      </c>
      <c r="AJ1210" s="18"/>
      <c r="AL1210" s="17" t="str">
        <f>IF(COUNTIF($AL$2:AL1209,AI1210)&gt;0,"",IF(AI1210="","",AI1210))</f>
        <v/>
      </c>
      <c r="AM1210" s="16"/>
    </row>
    <row r="1211" spans="35:39" ht="18.75" customHeight="1" x14ac:dyDescent="0.7">
      <c r="AI1211" s="17" t="str">
        <f t="shared" si="200"/>
        <v/>
      </c>
      <c r="AJ1211" s="18"/>
      <c r="AL1211" s="17" t="str">
        <f>IF(COUNTIF($AL$2:AL1210,AI1211)&gt;0,"",IF(AI1211="","",AI1211))</f>
        <v/>
      </c>
      <c r="AM1211" s="16"/>
    </row>
    <row r="1212" spans="35:39" ht="18.75" customHeight="1" x14ac:dyDescent="0.7">
      <c r="AI1212" s="17" t="str">
        <f t="shared" si="200"/>
        <v/>
      </c>
      <c r="AJ1212" s="18"/>
      <c r="AL1212" s="17" t="str">
        <f>IF(COUNTIF($AL$2:AL1211,AI1212)&gt;0,"",IF(AI1212="","",AI1212))</f>
        <v/>
      </c>
      <c r="AM1212" s="16"/>
    </row>
    <row r="1213" spans="35:39" ht="18.75" customHeight="1" x14ac:dyDescent="0.7">
      <c r="AI1213" s="17" t="str">
        <f t="shared" si="200"/>
        <v/>
      </c>
      <c r="AJ1213" s="18"/>
      <c r="AL1213" s="17" t="str">
        <f>IF(COUNTIF($AL$2:AL1212,AI1213)&gt;0,"",IF(AI1213="","",AI1213))</f>
        <v/>
      </c>
      <c r="AM1213" s="16"/>
    </row>
    <row r="1214" spans="35:39" ht="18.75" customHeight="1" x14ac:dyDescent="0.7">
      <c r="AI1214" s="17" t="str">
        <f t="shared" si="200"/>
        <v/>
      </c>
      <c r="AJ1214" s="18"/>
      <c r="AL1214" s="17" t="str">
        <f>IF(COUNTIF($AL$2:AL1213,AI1214)&gt;0,"",IF(AI1214="","",AI1214))</f>
        <v/>
      </c>
      <c r="AM1214" s="16"/>
    </row>
    <row r="1215" spans="35:39" ht="18.75" customHeight="1" x14ac:dyDescent="0.7">
      <c r="AI1215" s="17">
        <f t="shared" si="200"/>
        <v>44380</v>
      </c>
      <c r="AJ1215" s="18"/>
      <c r="AL1215" s="17">
        <f>IF(COUNTIF($AL$2:AL1214,AI1215)&gt;0,"",IF(AI1215="","",AI1215))</f>
        <v>44380</v>
      </c>
      <c r="AM1215" s="16"/>
    </row>
    <row r="1216" spans="35:39" ht="18.75" customHeight="1" x14ac:dyDescent="0.7">
      <c r="AI1216" s="17">
        <f t="shared" si="200"/>
        <v>44381</v>
      </c>
      <c r="AJ1216" s="18"/>
      <c r="AL1216" s="17">
        <f>IF(COUNTIF($AL$2:AL1215,AI1216)&gt;0,"",IF(AI1216="","",AI1216))</f>
        <v>44381</v>
      </c>
      <c r="AM1216" s="16"/>
    </row>
    <row r="1217" spans="35:39" ht="18.75" customHeight="1" x14ac:dyDescent="0.7">
      <c r="AI1217" s="17" t="str">
        <f t="shared" si="200"/>
        <v/>
      </c>
      <c r="AJ1217" s="18"/>
      <c r="AL1217" s="17" t="str">
        <f>IF(COUNTIF($AL$2:AL1216,AI1217)&gt;0,"",IF(AI1217="","",AI1217))</f>
        <v/>
      </c>
      <c r="AM1217" s="16"/>
    </row>
    <row r="1218" spans="35:39" ht="18.75" customHeight="1" x14ac:dyDescent="0.7">
      <c r="AI1218" s="17" t="str">
        <f t="shared" si="200"/>
        <v/>
      </c>
      <c r="AJ1218" s="18"/>
      <c r="AL1218" s="17" t="str">
        <f>IF(COUNTIF($AL$2:AL1217,AI1218)&gt;0,"",IF(AI1218="","",AI1218))</f>
        <v/>
      </c>
      <c r="AM1218" s="16"/>
    </row>
    <row r="1219" spans="35:39" ht="18.75" customHeight="1" x14ac:dyDescent="0.7">
      <c r="AI1219" s="17" t="str">
        <f t="shared" si="200"/>
        <v/>
      </c>
      <c r="AJ1219" s="18"/>
      <c r="AL1219" s="17" t="str">
        <f>IF(COUNTIF($AL$2:AL1218,AI1219)&gt;0,"",IF(AI1219="","",AI1219))</f>
        <v/>
      </c>
      <c r="AM1219" s="16"/>
    </row>
    <row r="1220" spans="35:39" ht="18.75" customHeight="1" x14ac:dyDescent="0.7">
      <c r="AI1220" s="17" t="str">
        <f t="shared" si="200"/>
        <v/>
      </c>
      <c r="AJ1220" s="18"/>
      <c r="AL1220" s="17" t="str">
        <f>IF(COUNTIF($AL$2:AL1219,AI1220)&gt;0,"",IF(AI1220="","",AI1220))</f>
        <v/>
      </c>
      <c r="AM1220" s="16"/>
    </row>
    <row r="1221" spans="35:39" ht="18.75" customHeight="1" x14ac:dyDescent="0.7">
      <c r="AI1221" s="17" t="str">
        <f t="shared" si="200"/>
        <v/>
      </c>
      <c r="AJ1221" s="18"/>
      <c r="AL1221" s="17" t="str">
        <f>IF(COUNTIF($AL$2:AL1220,AI1221)&gt;0,"",IF(AI1221="","",AI1221))</f>
        <v/>
      </c>
      <c r="AM1221" s="16"/>
    </row>
    <row r="1222" spans="35:39" ht="18.75" customHeight="1" x14ac:dyDescent="0.7">
      <c r="AI1222" s="17">
        <f t="shared" si="200"/>
        <v>44387</v>
      </c>
      <c r="AJ1222" s="18"/>
      <c r="AL1222" s="17">
        <f>IF(COUNTIF($AL$2:AL1221,AI1222)&gt;0,"",IF(AI1222="","",AI1222))</f>
        <v>44387</v>
      </c>
      <c r="AM1222" s="16"/>
    </row>
    <row r="1223" spans="35:39" ht="18.75" customHeight="1" x14ac:dyDescent="0.7">
      <c r="AI1223" s="17">
        <f t="shared" si="200"/>
        <v>44388</v>
      </c>
      <c r="AJ1223" s="18"/>
      <c r="AL1223" s="17">
        <f>IF(COUNTIF($AL$2:AL1222,AI1223)&gt;0,"",IF(AI1223="","",AI1223))</f>
        <v>44388</v>
      </c>
      <c r="AM1223" s="16"/>
    </row>
    <row r="1224" spans="35:39" ht="18.75" customHeight="1" x14ac:dyDescent="0.7">
      <c r="AI1224" s="17" t="str">
        <f t="shared" si="200"/>
        <v/>
      </c>
      <c r="AJ1224" s="18"/>
      <c r="AL1224" s="17" t="str">
        <f>IF(COUNTIF($AL$2:AL1223,AI1224)&gt;0,"",IF(AI1224="","",AI1224))</f>
        <v/>
      </c>
      <c r="AM1224" s="16"/>
    </row>
    <row r="1225" spans="35:39" ht="18.75" customHeight="1" x14ac:dyDescent="0.7">
      <c r="AI1225" s="17">
        <f t="shared" si="200"/>
        <v>44390</v>
      </c>
      <c r="AJ1225" s="18"/>
      <c r="AL1225" s="17">
        <f>IF(COUNTIF($AL$2:AL1224,AI1225)&gt;0,"",IF(AI1225="","",AI1225))</f>
        <v>44390</v>
      </c>
      <c r="AM1225" s="16"/>
    </row>
    <row r="1226" spans="35:39" ht="18.75" customHeight="1" x14ac:dyDescent="0.7">
      <c r="AI1226" s="17" t="str">
        <f t="shared" si="200"/>
        <v/>
      </c>
      <c r="AJ1226" s="18"/>
      <c r="AL1226" s="17" t="str">
        <f>IF(COUNTIF($AL$2:AL1225,AI1226)&gt;0,"",IF(AI1226="","",AI1226))</f>
        <v/>
      </c>
      <c r="AM1226" s="16"/>
    </row>
    <row r="1227" spans="35:39" ht="18.75" customHeight="1" x14ac:dyDescent="0.7">
      <c r="AI1227" s="17" t="str">
        <f t="shared" si="200"/>
        <v/>
      </c>
      <c r="AJ1227" s="18"/>
      <c r="AL1227" s="17" t="str">
        <f>IF(COUNTIF($AL$2:AL1226,AI1227)&gt;0,"",IF(AI1227="","",AI1227))</f>
        <v/>
      </c>
      <c r="AM1227" s="16"/>
    </row>
    <row r="1228" spans="35:39" ht="18.75" customHeight="1" x14ac:dyDescent="0.7">
      <c r="AI1228" s="17" t="str">
        <f t="shared" si="200"/>
        <v/>
      </c>
      <c r="AJ1228" s="18"/>
      <c r="AL1228" s="17" t="str">
        <f>IF(COUNTIF($AL$2:AL1227,AI1228)&gt;0,"",IF(AI1228="","",AI1228))</f>
        <v/>
      </c>
      <c r="AM1228" s="16"/>
    </row>
    <row r="1229" spans="35:39" ht="18.75" customHeight="1" x14ac:dyDescent="0.7">
      <c r="AI1229" s="17">
        <f t="shared" si="200"/>
        <v>44394</v>
      </c>
      <c r="AJ1229" s="18"/>
      <c r="AL1229" s="17">
        <f>IF(COUNTIF($AL$2:AL1228,AI1229)&gt;0,"",IF(AI1229="","",AI1229))</f>
        <v>44394</v>
      </c>
      <c r="AM1229" s="16"/>
    </row>
    <row r="1230" spans="35:39" ht="18.75" customHeight="1" x14ac:dyDescent="0.7">
      <c r="AI1230" s="17">
        <f t="shared" si="200"/>
        <v>44395</v>
      </c>
      <c r="AJ1230" s="18"/>
      <c r="AL1230" s="17">
        <f>IF(COUNTIF($AL$2:AL1229,AI1230)&gt;0,"",IF(AI1230="","",AI1230))</f>
        <v>44395</v>
      </c>
      <c r="AM1230" s="16"/>
    </row>
    <row r="1231" spans="35:39" ht="18.75" customHeight="1" x14ac:dyDescent="0.7">
      <c r="AI1231" s="17" t="str">
        <f t="shared" si="200"/>
        <v/>
      </c>
      <c r="AJ1231" s="18"/>
      <c r="AL1231" s="17" t="str">
        <f>IF(COUNTIF($AL$2:AL1230,AI1231)&gt;0,"",IF(AI1231="","",AI1231))</f>
        <v/>
      </c>
      <c r="AM1231" s="16"/>
    </row>
    <row r="1232" spans="35:39" ht="18.75" customHeight="1" x14ac:dyDescent="0.7">
      <c r="AI1232" s="17" t="str">
        <f t="shared" si="200"/>
        <v/>
      </c>
      <c r="AJ1232" s="18"/>
      <c r="AL1232" s="17" t="str">
        <f>IF(COUNTIF($AL$2:AL1231,AI1232)&gt;0,"",IF(AI1232="","",AI1232))</f>
        <v/>
      </c>
      <c r="AM1232" s="16"/>
    </row>
    <row r="1233" spans="35:39" ht="18.75" customHeight="1" x14ac:dyDescent="0.7">
      <c r="AI1233" s="17" t="str">
        <f t="shared" si="200"/>
        <v/>
      </c>
      <c r="AJ1233" s="18"/>
      <c r="AL1233" s="17" t="str">
        <f>IF(COUNTIF($AL$2:AL1232,AI1233)&gt;0,"",IF(AI1233="","",AI1233))</f>
        <v/>
      </c>
      <c r="AM1233" s="16"/>
    </row>
    <row r="1234" spans="35:39" ht="18.75" customHeight="1" x14ac:dyDescent="0.7">
      <c r="AI1234" s="17" t="str">
        <f t="shared" si="200"/>
        <v/>
      </c>
      <c r="AJ1234" s="18"/>
      <c r="AL1234" s="17" t="str">
        <f>IF(COUNTIF($AL$2:AL1233,AI1234)&gt;0,"",IF(AI1234="","",AI1234))</f>
        <v/>
      </c>
      <c r="AM1234" s="16"/>
    </row>
    <row r="1235" spans="35:39" ht="18.75" customHeight="1" x14ac:dyDescent="0.7">
      <c r="AI1235" s="17" t="str">
        <f t="shared" si="200"/>
        <v/>
      </c>
      <c r="AJ1235" s="18"/>
      <c r="AL1235" s="17" t="str">
        <f>IF(COUNTIF($AL$2:AL1234,AI1235)&gt;0,"",IF(AI1235="","",AI1235))</f>
        <v/>
      </c>
      <c r="AM1235" s="16"/>
    </row>
    <row r="1236" spans="35:39" ht="18.75" customHeight="1" x14ac:dyDescent="0.7">
      <c r="AI1236" s="17">
        <f t="shared" si="200"/>
        <v>44401</v>
      </c>
      <c r="AJ1236" s="18"/>
      <c r="AL1236" s="17">
        <f>IF(COUNTIF($AL$2:AL1235,AI1236)&gt;0,"",IF(AI1236="","",AI1236))</f>
        <v>44401</v>
      </c>
      <c r="AM1236" s="16"/>
    </row>
    <row r="1237" spans="35:39" ht="18.75" customHeight="1" x14ac:dyDescent="0.7">
      <c r="AI1237" s="17">
        <f t="shared" si="200"/>
        <v>44402</v>
      </c>
      <c r="AJ1237" s="18"/>
      <c r="AL1237" s="17">
        <f>IF(COUNTIF($AL$2:AL1236,AI1237)&gt;0,"",IF(AI1237="","",AI1237))</f>
        <v>44402</v>
      </c>
      <c r="AM1237" s="16"/>
    </row>
    <row r="1238" spans="35:39" ht="18.75" customHeight="1" x14ac:dyDescent="0.7">
      <c r="AI1238" s="17" t="str">
        <f t="shared" si="200"/>
        <v/>
      </c>
      <c r="AJ1238" s="18"/>
      <c r="AL1238" s="17" t="str">
        <f>IF(COUNTIF($AL$2:AL1237,AI1238)&gt;0,"",IF(AI1238="","",AI1238))</f>
        <v/>
      </c>
      <c r="AM1238" s="16"/>
    </row>
    <row r="1239" spans="35:39" ht="18.75" customHeight="1" x14ac:dyDescent="0.7">
      <c r="AI1239" s="17">
        <f t="shared" si="200"/>
        <v>44404</v>
      </c>
      <c r="AJ1239" s="18"/>
      <c r="AL1239" s="17">
        <f>IF(COUNTIF($AL$2:AL1238,AI1239)&gt;0,"",IF(AI1239="","",AI1239))</f>
        <v>44404</v>
      </c>
      <c r="AM1239" s="16"/>
    </row>
    <row r="1240" spans="35:39" ht="18.75" customHeight="1" x14ac:dyDescent="0.7">
      <c r="AI1240" s="17" t="str">
        <f t="shared" si="200"/>
        <v/>
      </c>
      <c r="AJ1240" s="18"/>
      <c r="AL1240" s="17" t="str">
        <f>IF(COUNTIF($AL$2:AL1239,AI1240)&gt;0,"",IF(AI1240="","",AI1240))</f>
        <v/>
      </c>
      <c r="AM1240" s="16"/>
    </row>
    <row r="1241" spans="35:39" ht="18.75" customHeight="1" x14ac:dyDescent="0.7">
      <c r="AI1241" s="17" t="str">
        <f t="shared" si="200"/>
        <v/>
      </c>
      <c r="AJ1241" s="18"/>
      <c r="AL1241" s="17" t="str">
        <f>IF(COUNTIF($AL$2:AL1240,AI1241)&gt;0,"",IF(AI1241="","",AI1241))</f>
        <v/>
      </c>
      <c r="AM1241" s="16"/>
    </row>
    <row r="1242" spans="35:39" ht="18.75" customHeight="1" x14ac:dyDescent="0.7">
      <c r="AI1242" s="17" t="str">
        <f t="shared" si="200"/>
        <v/>
      </c>
      <c r="AJ1242" s="18"/>
      <c r="AL1242" s="17" t="str">
        <f>IF(COUNTIF($AL$2:AL1241,AI1242)&gt;0,"",IF(AI1242="","",AI1242))</f>
        <v/>
      </c>
      <c r="AM1242" s="16"/>
    </row>
    <row r="1243" spans="35:39" ht="18.75" customHeight="1" x14ac:dyDescent="0.7">
      <c r="AI1243" s="17">
        <f t="shared" ref="AI1243:AI1306" si="201">IF(V962=0,"",S962)</f>
        <v>44408</v>
      </c>
      <c r="AJ1243" s="18"/>
      <c r="AL1243" s="17">
        <f>IF(COUNTIF($AL$2:AL1242,AI1243)&gt;0,"",IF(AI1243="","",AI1243))</f>
        <v>44408</v>
      </c>
      <c r="AM1243" s="16"/>
    </row>
    <row r="1244" spans="35:39" ht="18.75" customHeight="1" x14ac:dyDescent="0.7">
      <c r="AI1244" s="17">
        <f t="shared" si="201"/>
        <v>44409</v>
      </c>
      <c r="AJ1244" s="18"/>
      <c r="AL1244" s="17">
        <f>IF(COUNTIF($AL$2:AL1243,AI1244)&gt;0,"",IF(AI1244="","",AI1244))</f>
        <v>44409</v>
      </c>
      <c r="AM1244" s="16"/>
    </row>
    <row r="1245" spans="35:39" ht="18.75" customHeight="1" x14ac:dyDescent="0.7">
      <c r="AI1245" s="17" t="str">
        <f t="shared" si="201"/>
        <v/>
      </c>
      <c r="AJ1245" s="18"/>
      <c r="AL1245" s="17" t="str">
        <f>IF(COUNTIF($AL$2:AL1244,AI1245)&gt;0,"",IF(AI1245="","",AI1245))</f>
        <v/>
      </c>
      <c r="AM1245" s="16"/>
    </row>
    <row r="1246" spans="35:39" ht="18.75" customHeight="1" x14ac:dyDescent="0.7">
      <c r="AI1246" s="17" t="str">
        <f t="shared" si="201"/>
        <v/>
      </c>
      <c r="AJ1246" s="18"/>
      <c r="AL1246" s="17" t="str">
        <f>IF(COUNTIF($AL$2:AL1245,AI1246)&gt;0,"",IF(AI1246="","",AI1246))</f>
        <v/>
      </c>
      <c r="AM1246" s="16"/>
    </row>
    <row r="1247" spans="35:39" ht="18.75" customHeight="1" x14ac:dyDescent="0.7">
      <c r="AI1247" s="17" t="str">
        <f t="shared" si="201"/>
        <v/>
      </c>
      <c r="AJ1247" s="18"/>
      <c r="AL1247" s="17" t="str">
        <f>IF(COUNTIF($AL$2:AL1246,AI1247)&gt;0,"",IF(AI1247="","",AI1247))</f>
        <v/>
      </c>
      <c r="AM1247" s="16"/>
    </row>
    <row r="1248" spans="35:39" ht="18.75" customHeight="1" x14ac:dyDescent="0.7">
      <c r="AI1248" s="17" t="str">
        <f t="shared" si="201"/>
        <v/>
      </c>
      <c r="AJ1248" s="18"/>
      <c r="AL1248" s="17" t="str">
        <f>IF(COUNTIF($AL$2:AL1247,AI1248)&gt;0,"",IF(AI1248="","",AI1248))</f>
        <v/>
      </c>
      <c r="AM1248" s="16"/>
    </row>
    <row r="1249" spans="35:39" ht="18.75" customHeight="1" x14ac:dyDescent="0.7">
      <c r="AI1249" s="17" t="str">
        <f t="shared" si="201"/>
        <v/>
      </c>
      <c r="AJ1249" s="18"/>
      <c r="AL1249" s="17" t="str">
        <f>IF(COUNTIF($AL$2:AL1248,AI1249)&gt;0,"",IF(AI1249="","",AI1249))</f>
        <v/>
      </c>
      <c r="AM1249" s="16"/>
    </row>
    <row r="1250" spans="35:39" ht="18.75" customHeight="1" x14ac:dyDescent="0.7">
      <c r="AI1250" s="17">
        <f t="shared" si="201"/>
        <v>44415</v>
      </c>
      <c r="AJ1250" s="18"/>
      <c r="AL1250" s="17">
        <f>IF(COUNTIF($AL$2:AL1249,AI1250)&gt;0,"",IF(AI1250="","",AI1250))</f>
        <v>44415</v>
      </c>
      <c r="AM1250" s="16"/>
    </row>
    <row r="1251" spans="35:39" ht="18.75" customHeight="1" x14ac:dyDescent="0.7">
      <c r="AI1251" s="17">
        <f t="shared" si="201"/>
        <v>44416</v>
      </c>
      <c r="AJ1251" s="18"/>
      <c r="AL1251" s="17">
        <f>IF(COUNTIF($AL$2:AL1250,AI1251)&gt;0,"",IF(AI1251="","",AI1251))</f>
        <v>44416</v>
      </c>
      <c r="AM1251" s="16"/>
    </row>
    <row r="1252" spans="35:39" ht="18.75" customHeight="1" x14ac:dyDescent="0.7">
      <c r="AI1252" s="17" t="str">
        <f t="shared" si="201"/>
        <v/>
      </c>
      <c r="AJ1252" s="18"/>
      <c r="AL1252" s="17" t="str">
        <f>IF(COUNTIF($AL$2:AL1251,AI1252)&gt;0,"",IF(AI1252="","",AI1252))</f>
        <v/>
      </c>
      <c r="AM1252" s="16"/>
    </row>
    <row r="1253" spans="35:39" ht="18.75" customHeight="1" x14ac:dyDescent="0.7">
      <c r="AI1253" s="17">
        <f t="shared" si="201"/>
        <v>44418</v>
      </c>
      <c r="AJ1253" s="18"/>
      <c r="AL1253" s="17">
        <f>IF(COUNTIF($AL$2:AL1252,AI1253)&gt;0,"",IF(AI1253="","",AI1253))</f>
        <v>44418</v>
      </c>
      <c r="AM1253" s="16"/>
    </row>
    <row r="1254" spans="35:39" ht="18.75" customHeight="1" x14ac:dyDescent="0.7">
      <c r="AI1254" s="17" t="str">
        <f t="shared" si="201"/>
        <v/>
      </c>
      <c r="AJ1254" s="18"/>
      <c r="AL1254" s="17" t="str">
        <f>IF(COUNTIF($AL$2:AL1253,AI1254)&gt;0,"",IF(AI1254="","",AI1254))</f>
        <v/>
      </c>
      <c r="AM1254" s="16"/>
    </row>
    <row r="1255" spans="35:39" ht="18.75" customHeight="1" x14ac:dyDescent="0.7">
      <c r="AI1255" s="17" t="str">
        <f t="shared" si="201"/>
        <v/>
      </c>
      <c r="AJ1255" s="18"/>
      <c r="AL1255" s="17" t="str">
        <f>IF(COUNTIF($AL$2:AL1254,AI1255)&gt;0,"",IF(AI1255="","",AI1255))</f>
        <v/>
      </c>
      <c r="AM1255" s="16"/>
    </row>
    <row r="1256" spans="35:39" ht="18.75" customHeight="1" x14ac:dyDescent="0.7">
      <c r="AI1256" s="17" t="str">
        <f t="shared" si="201"/>
        <v/>
      </c>
      <c r="AJ1256" s="18"/>
      <c r="AL1256" s="17" t="str">
        <f>IF(COUNTIF($AL$2:AL1255,AI1256)&gt;0,"",IF(AI1256="","",AI1256))</f>
        <v/>
      </c>
      <c r="AM1256" s="16"/>
    </row>
    <row r="1257" spans="35:39" ht="18.75" customHeight="1" x14ac:dyDescent="0.7">
      <c r="AI1257" s="17">
        <f t="shared" si="201"/>
        <v>44422</v>
      </c>
      <c r="AJ1257" s="18"/>
      <c r="AL1257" s="17">
        <f>IF(COUNTIF($AL$2:AL1256,AI1257)&gt;0,"",IF(AI1257="","",AI1257))</f>
        <v>44422</v>
      </c>
      <c r="AM1257" s="16"/>
    </row>
    <row r="1258" spans="35:39" ht="18.75" customHeight="1" x14ac:dyDescent="0.7">
      <c r="AI1258" s="17">
        <f t="shared" si="201"/>
        <v>44423</v>
      </c>
      <c r="AJ1258" s="18"/>
      <c r="AL1258" s="17">
        <f>IF(COUNTIF($AL$2:AL1257,AI1258)&gt;0,"",IF(AI1258="","",AI1258))</f>
        <v>44423</v>
      </c>
      <c r="AM1258" s="16"/>
    </row>
    <row r="1259" spans="35:39" ht="18.75" customHeight="1" x14ac:dyDescent="0.7">
      <c r="AI1259" s="17" t="str">
        <f t="shared" si="201"/>
        <v/>
      </c>
      <c r="AJ1259" s="18"/>
      <c r="AL1259" s="17" t="str">
        <f>IF(COUNTIF($AL$2:AL1258,AI1259)&gt;0,"",IF(AI1259="","",AI1259))</f>
        <v/>
      </c>
      <c r="AM1259" s="16"/>
    </row>
    <row r="1260" spans="35:39" ht="18.75" customHeight="1" x14ac:dyDescent="0.7">
      <c r="AI1260" s="17" t="str">
        <f t="shared" si="201"/>
        <v/>
      </c>
      <c r="AJ1260" s="18"/>
      <c r="AL1260" s="17" t="str">
        <f>IF(COUNTIF($AL$2:AL1259,AI1260)&gt;0,"",IF(AI1260="","",AI1260))</f>
        <v/>
      </c>
      <c r="AM1260" s="16"/>
    </row>
    <row r="1261" spans="35:39" ht="18.75" customHeight="1" x14ac:dyDescent="0.7">
      <c r="AI1261" s="17" t="str">
        <f t="shared" si="201"/>
        <v/>
      </c>
      <c r="AJ1261" s="18"/>
      <c r="AL1261" s="17" t="str">
        <f>IF(COUNTIF($AL$2:AL1260,AI1261)&gt;0,"",IF(AI1261="","",AI1261))</f>
        <v/>
      </c>
      <c r="AM1261" s="16"/>
    </row>
    <row r="1262" spans="35:39" ht="18.75" customHeight="1" x14ac:dyDescent="0.7">
      <c r="AI1262" s="17" t="str">
        <f t="shared" si="201"/>
        <v/>
      </c>
      <c r="AJ1262" s="18"/>
      <c r="AL1262" s="17" t="str">
        <f>IF(COUNTIF($AL$2:AL1261,AI1262)&gt;0,"",IF(AI1262="","",AI1262))</f>
        <v/>
      </c>
      <c r="AM1262" s="16"/>
    </row>
    <row r="1263" spans="35:39" ht="18.75" customHeight="1" x14ac:dyDescent="0.7">
      <c r="AI1263" s="17" t="str">
        <f t="shared" si="201"/>
        <v/>
      </c>
      <c r="AJ1263" s="18"/>
      <c r="AL1263" s="17" t="str">
        <f>IF(COUNTIF($AL$2:AL1262,AI1263)&gt;0,"",IF(AI1263="","",AI1263))</f>
        <v/>
      </c>
      <c r="AM1263" s="16"/>
    </row>
    <row r="1264" spans="35:39" ht="18.75" customHeight="1" x14ac:dyDescent="0.7">
      <c r="AI1264" s="17">
        <f t="shared" si="201"/>
        <v>44429</v>
      </c>
      <c r="AJ1264" s="18"/>
      <c r="AL1264" s="17">
        <f>IF(COUNTIF($AL$2:AL1263,AI1264)&gt;0,"",IF(AI1264="","",AI1264))</f>
        <v>44429</v>
      </c>
      <c r="AM1264" s="16"/>
    </row>
    <row r="1265" spans="35:39" ht="18.75" customHeight="1" x14ac:dyDescent="0.7">
      <c r="AI1265" s="17">
        <f t="shared" si="201"/>
        <v>44430</v>
      </c>
      <c r="AJ1265" s="18"/>
      <c r="AL1265" s="17">
        <f>IF(COUNTIF($AL$2:AL1264,AI1265)&gt;0,"",IF(AI1265="","",AI1265))</f>
        <v>44430</v>
      </c>
      <c r="AM1265" s="16"/>
    </row>
    <row r="1266" spans="35:39" ht="18.75" customHeight="1" x14ac:dyDescent="0.7">
      <c r="AI1266" s="17" t="str">
        <f t="shared" si="201"/>
        <v/>
      </c>
      <c r="AJ1266" s="18"/>
      <c r="AL1266" s="17" t="str">
        <f>IF(COUNTIF($AL$2:AL1265,AI1266)&gt;0,"",IF(AI1266="","",AI1266))</f>
        <v/>
      </c>
      <c r="AM1266" s="16"/>
    </row>
    <row r="1267" spans="35:39" ht="18.75" customHeight="1" x14ac:dyDescent="0.7">
      <c r="AI1267" s="17">
        <f t="shared" si="201"/>
        <v>44432</v>
      </c>
      <c r="AJ1267" s="18"/>
      <c r="AL1267" s="17">
        <f>IF(COUNTIF($AL$2:AL1266,AI1267)&gt;0,"",IF(AI1267="","",AI1267))</f>
        <v>44432</v>
      </c>
      <c r="AM1267" s="16"/>
    </row>
    <row r="1268" spans="35:39" ht="18.75" customHeight="1" x14ac:dyDescent="0.7">
      <c r="AI1268" s="17" t="str">
        <f t="shared" si="201"/>
        <v/>
      </c>
      <c r="AJ1268" s="18"/>
      <c r="AL1268" s="17" t="str">
        <f>IF(COUNTIF($AL$2:AL1267,AI1268)&gt;0,"",IF(AI1268="","",AI1268))</f>
        <v/>
      </c>
      <c r="AM1268" s="16"/>
    </row>
    <row r="1269" spans="35:39" ht="18.75" customHeight="1" x14ac:dyDescent="0.7">
      <c r="AI1269" s="17" t="str">
        <f t="shared" si="201"/>
        <v/>
      </c>
      <c r="AJ1269" s="18"/>
      <c r="AL1269" s="17" t="str">
        <f>IF(COUNTIF($AL$2:AL1268,AI1269)&gt;0,"",IF(AI1269="","",AI1269))</f>
        <v/>
      </c>
      <c r="AM1269" s="16"/>
    </row>
    <row r="1270" spans="35:39" ht="18.75" customHeight="1" x14ac:dyDescent="0.7">
      <c r="AI1270" s="17" t="str">
        <f t="shared" si="201"/>
        <v/>
      </c>
      <c r="AJ1270" s="18"/>
      <c r="AL1270" s="17" t="str">
        <f>IF(COUNTIF($AL$2:AL1269,AI1270)&gt;0,"",IF(AI1270="","",AI1270))</f>
        <v/>
      </c>
      <c r="AM1270" s="16"/>
    </row>
    <row r="1271" spans="35:39" ht="18.75" customHeight="1" x14ac:dyDescent="0.7">
      <c r="AI1271" s="17">
        <f t="shared" si="201"/>
        <v>44436</v>
      </c>
      <c r="AJ1271" s="18"/>
      <c r="AL1271" s="17">
        <f>IF(COUNTIF($AL$2:AL1270,AI1271)&gt;0,"",IF(AI1271="","",AI1271))</f>
        <v>44436</v>
      </c>
      <c r="AM1271" s="16"/>
    </row>
    <row r="1272" spans="35:39" ht="18.75" customHeight="1" x14ac:dyDescent="0.7">
      <c r="AI1272" s="17">
        <f t="shared" si="201"/>
        <v>44437</v>
      </c>
      <c r="AJ1272" s="18"/>
      <c r="AL1272" s="17">
        <f>IF(COUNTIF($AL$2:AL1271,AI1272)&gt;0,"",IF(AI1272="","",AI1272))</f>
        <v>44437</v>
      </c>
      <c r="AM1272" s="16"/>
    </row>
    <row r="1273" spans="35:39" ht="18.75" customHeight="1" x14ac:dyDescent="0.7">
      <c r="AI1273" s="17" t="str">
        <f t="shared" si="201"/>
        <v/>
      </c>
      <c r="AJ1273" s="18"/>
      <c r="AL1273" s="17" t="str">
        <f>IF(COUNTIF($AL$2:AL1272,AI1273)&gt;0,"",IF(AI1273="","",AI1273))</f>
        <v/>
      </c>
      <c r="AM1273" s="16"/>
    </row>
    <row r="1274" spans="35:39" ht="18.75" customHeight="1" x14ac:dyDescent="0.7">
      <c r="AI1274" s="17" t="str">
        <f t="shared" si="201"/>
        <v/>
      </c>
      <c r="AJ1274" s="18"/>
      <c r="AL1274" s="17" t="str">
        <f>IF(COUNTIF($AL$2:AL1273,AI1274)&gt;0,"",IF(AI1274="","",AI1274))</f>
        <v/>
      </c>
      <c r="AM1274" s="16"/>
    </row>
    <row r="1275" spans="35:39" ht="18.75" customHeight="1" x14ac:dyDescent="0.7">
      <c r="AI1275" s="17" t="str">
        <f t="shared" si="201"/>
        <v/>
      </c>
      <c r="AJ1275" s="18"/>
      <c r="AL1275" s="17" t="str">
        <f>IF(COUNTIF($AL$2:AL1274,AI1275)&gt;0,"",IF(AI1275="","",AI1275))</f>
        <v/>
      </c>
      <c r="AM1275" s="16"/>
    </row>
    <row r="1276" spans="35:39" ht="18.75" customHeight="1" x14ac:dyDescent="0.7">
      <c r="AI1276" s="17" t="str">
        <f t="shared" si="201"/>
        <v/>
      </c>
      <c r="AJ1276" s="18"/>
      <c r="AL1276" s="17" t="str">
        <f>IF(COUNTIF($AL$2:AL1275,AI1276)&gt;0,"",IF(AI1276="","",AI1276))</f>
        <v/>
      </c>
      <c r="AM1276" s="16"/>
    </row>
    <row r="1277" spans="35:39" ht="18.75" customHeight="1" x14ac:dyDescent="0.7">
      <c r="AI1277" s="17" t="str">
        <f t="shared" si="201"/>
        <v/>
      </c>
      <c r="AJ1277" s="18"/>
      <c r="AL1277" s="17" t="str">
        <f>IF(COUNTIF($AL$2:AL1276,AI1277)&gt;0,"",IF(AI1277="","",AI1277))</f>
        <v/>
      </c>
      <c r="AM1277" s="16"/>
    </row>
    <row r="1278" spans="35:39" ht="18.75" customHeight="1" x14ac:dyDescent="0.7">
      <c r="AI1278" s="17">
        <f t="shared" si="201"/>
        <v>44443</v>
      </c>
      <c r="AJ1278" s="18"/>
      <c r="AL1278" s="17">
        <f>IF(COUNTIF($AL$2:AL1277,AI1278)&gt;0,"",IF(AI1278="","",AI1278))</f>
        <v>44443</v>
      </c>
      <c r="AM1278" s="16"/>
    </row>
    <row r="1279" spans="35:39" ht="18.75" customHeight="1" x14ac:dyDescent="0.7">
      <c r="AI1279" s="17">
        <f t="shared" si="201"/>
        <v>44444</v>
      </c>
      <c r="AJ1279" s="18"/>
      <c r="AL1279" s="17">
        <f>IF(COUNTIF($AL$2:AL1278,AI1279)&gt;0,"",IF(AI1279="","",AI1279))</f>
        <v>44444</v>
      </c>
      <c r="AM1279" s="16"/>
    </row>
    <row r="1280" spans="35:39" ht="18.75" customHeight="1" x14ac:dyDescent="0.7">
      <c r="AI1280" s="17" t="str">
        <f t="shared" si="201"/>
        <v/>
      </c>
      <c r="AJ1280" s="18"/>
      <c r="AL1280" s="17" t="str">
        <f>IF(COUNTIF($AL$2:AL1279,AI1280)&gt;0,"",IF(AI1280="","",AI1280))</f>
        <v/>
      </c>
      <c r="AM1280" s="16"/>
    </row>
    <row r="1281" spans="35:39" ht="18.75" customHeight="1" x14ac:dyDescent="0.7">
      <c r="AI1281" s="17" t="str">
        <f t="shared" si="201"/>
        <v/>
      </c>
      <c r="AJ1281" s="18"/>
      <c r="AL1281" s="17" t="str">
        <f>IF(COUNTIF($AL$2:AL1280,AI1281)&gt;0,"",IF(AI1281="","",AI1281))</f>
        <v/>
      </c>
      <c r="AM1281" s="16"/>
    </row>
    <row r="1282" spans="35:39" ht="18.75" customHeight="1" x14ac:dyDescent="0.7">
      <c r="AI1282" s="17" t="str">
        <f t="shared" si="201"/>
        <v/>
      </c>
      <c r="AJ1282" s="18"/>
      <c r="AL1282" s="17" t="str">
        <f>IF(COUNTIF($AL$2:AL1281,AI1282)&gt;0,"",IF(AI1282="","",AI1282))</f>
        <v/>
      </c>
      <c r="AM1282" s="16"/>
    </row>
    <row r="1283" spans="35:39" ht="18.75" customHeight="1" x14ac:dyDescent="0.7">
      <c r="AI1283" s="17" t="str">
        <f t="shared" si="201"/>
        <v/>
      </c>
      <c r="AJ1283" s="18"/>
      <c r="AL1283" s="17" t="str">
        <f>IF(COUNTIF($AL$2:AL1282,AI1283)&gt;0,"",IF(AI1283="","",AI1283))</f>
        <v/>
      </c>
      <c r="AM1283" s="16"/>
    </row>
    <row r="1284" spans="35:39" ht="18.75" customHeight="1" x14ac:dyDescent="0.7">
      <c r="AI1284" s="17" t="str">
        <f t="shared" si="201"/>
        <v/>
      </c>
      <c r="AJ1284" s="18"/>
      <c r="AL1284" s="17" t="str">
        <f>IF(COUNTIF($AL$2:AL1283,AI1284)&gt;0,"",IF(AI1284="","",AI1284))</f>
        <v/>
      </c>
      <c r="AM1284" s="16"/>
    </row>
    <row r="1285" spans="35:39" ht="18.75" customHeight="1" x14ac:dyDescent="0.7">
      <c r="AI1285" s="17">
        <f t="shared" si="201"/>
        <v>44450</v>
      </c>
      <c r="AJ1285" s="18"/>
      <c r="AL1285" s="17">
        <f>IF(COUNTIF($AL$2:AL1284,AI1285)&gt;0,"",IF(AI1285="","",AI1285))</f>
        <v>44450</v>
      </c>
      <c r="AM1285" s="16"/>
    </row>
    <row r="1286" spans="35:39" ht="18.75" customHeight="1" x14ac:dyDescent="0.7">
      <c r="AI1286" s="17">
        <f t="shared" si="201"/>
        <v>44451</v>
      </c>
      <c r="AJ1286" s="18"/>
      <c r="AL1286" s="17">
        <f>IF(COUNTIF($AL$2:AL1285,AI1286)&gt;0,"",IF(AI1286="","",AI1286))</f>
        <v>44451</v>
      </c>
      <c r="AM1286" s="16"/>
    </row>
    <row r="1287" spans="35:39" ht="18.75" customHeight="1" x14ac:dyDescent="0.7">
      <c r="AI1287" s="17" t="str">
        <f t="shared" si="201"/>
        <v/>
      </c>
      <c r="AJ1287" s="18"/>
      <c r="AL1287" s="17" t="str">
        <f>IF(COUNTIF($AL$2:AL1286,AI1287)&gt;0,"",IF(AI1287="","",AI1287))</f>
        <v/>
      </c>
      <c r="AM1287" s="16"/>
    </row>
    <row r="1288" spans="35:39" ht="18.75" customHeight="1" x14ac:dyDescent="0.7">
      <c r="AI1288" s="17">
        <f t="shared" si="201"/>
        <v>44453</v>
      </c>
      <c r="AJ1288" s="18"/>
      <c r="AL1288" s="17">
        <f>IF(COUNTIF($AL$2:AL1287,AI1288)&gt;0,"",IF(AI1288="","",AI1288))</f>
        <v>44453</v>
      </c>
      <c r="AM1288" s="16"/>
    </row>
    <row r="1289" spans="35:39" ht="18.75" customHeight="1" x14ac:dyDescent="0.7">
      <c r="AI1289" s="17" t="str">
        <f t="shared" si="201"/>
        <v/>
      </c>
      <c r="AJ1289" s="18"/>
      <c r="AL1289" s="17" t="str">
        <f>IF(COUNTIF($AL$2:AL1288,AI1289)&gt;0,"",IF(AI1289="","",AI1289))</f>
        <v/>
      </c>
      <c r="AM1289" s="16"/>
    </row>
    <row r="1290" spans="35:39" ht="18.75" customHeight="1" x14ac:dyDescent="0.7">
      <c r="AI1290" s="17" t="str">
        <f t="shared" si="201"/>
        <v/>
      </c>
      <c r="AJ1290" s="18"/>
      <c r="AL1290" s="17" t="str">
        <f>IF(COUNTIF($AL$2:AL1289,AI1290)&gt;0,"",IF(AI1290="","",AI1290))</f>
        <v/>
      </c>
      <c r="AM1290" s="16"/>
    </row>
    <row r="1291" spans="35:39" ht="18.75" customHeight="1" x14ac:dyDescent="0.7">
      <c r="AI1291" s="17" t="str">
        <f t="shared" si="201"/>
        <v/>
      </c>
      <c r="AJ1291" s="18"/>
      <c r="AL1291" s="17" t="str">
        <f>IF(COUNTIF($AL$2:AL1290,AI1291)&gt;0,"",IF(AI1291="","",AI1291))</f>
        <v/>
      </c>
      <c r="AM1291" s="16"/>
    </row>
    <row r="1292" spans="35:39" ht="18.75" customHeight="1" x14ac:dyDescent="0.7">
      <c r="AI1292" s="17">
        <f t="shared" si="201"/>
        <v>44457</v>
      </c>
      <c r="AJ1292" s="18"/>
      <c r="AL1292" s="17">
        <f>IF(COUNTIF($AL$2:AL1291,AI1292)&gt;0,"",IF(AI1292="","",AI1292))</f>
        <v>44457</v>
      </c>
      <c r="AM1292" s="16"/>
    </row>
    <row r="1293" spans="35:39" ht="18.75" customHeight="1" x14ac:dyDescent="0.7">
      <c r="AI1293" s="17">
        <f t="shared" si="201"/>
        <v>44458</v>
      </c>
      <c r="AJ1293" s="18"/>
      <c r="AL1293" s="17">
        <f>IF(COUNTIF($AL$2:AL1292,AI1293)&gt;0,"",IF(AI1293="","",AI1293))</f>
        <v>44458</v>
      </c>
      <c r="AM1293" s="16"/>
    </row>
    <row r="1294" spans="35:39" ht="18.75" customHeight="1" x14ac:dyDescent="0.7">
      <c r="AI1294" s="17" t="str">
        <f t="shared" si="201"/>
        <v/>
      </c>
      <c r="AJ1294" s="18"/>
      <c r="AL1294" s="17" t="str">
        <f>IF(COUNTIF($AL$2:AL1293,AI1294)&gt;0,"",IF(AI1294="","",AI1294))</f>
        <v/>
      </c>
      <c r="AM1294" s="16"/>
    </row>
    <row r="1295" spans="35:39" ht="18.75" customHeight="1" x14ac:dyDescent="0.7">
      <c r="AI1295" s="17" t="str">
        <f t="shared" si="201"/>
        <v/>
      </c>
      <c r="AJ1295" s="18"/>
      <c r="AL1295" s="17" t="str">
        <f>IF(COUNTIF($AL$2:AL1294,AI1295)&gt;0,"",IF(AI1295="","",AI1295))</f>
        <v/>
      </c>
      <c r="AM1295" s="16"/>
    </row>
    <row r="1296" spans="35:39" ht="18.75" customHeight="1" x14ac:dyDescent="0.7">
      <c r="AI1296" s="17" t="str">
        <f t="shared" si="201"/>
        <v/>
      </c>
      <c r="AJ1296" s="18"/>
      <c r="AL1296" s="17" t="str">
        <f>IF(COUNTIF($AL$2:AL1295,AI1296)&gt;0,"",IF(AI1296="","",AI1296))</f>
        <v/>
      </c>
      <c r="AM1296" s="16"/>
    </row>
    <row r="1297" spans="35:39" ht="18.75" customHeight="1" x14ac:dyDescent="0.7">
      <c r="AI1297" s="17" t="str">
        <f t="shared" si="201"/>
        <v/>
      </c>
      <c r="AJ1297" s="18"/>
      <c r="AL1297" s="17" t="str">
        <f>IF(COUNTIF($AL$2:AL1296,AI1297)&gt;0,"",IF(AI1297="","",AI1297))</f>
        <v/>
      </c>
      <c r="AM1297" s="16"/>
    </row>
    <row r="1298" spans="35:39" ht="18.75" customHeight="1" x14ac:dyDescent="0.7">
      <c r="AI1298" s="17" t="str">
        <f t="shared" si="201"/>
        <v/>
      </c>
      <c r="AJ1298" s="18"/>
      <c r="AL1298" s="17" t="str">
        <f>IF(COUNTIF($AL$2:AL1297,AI1298)&gt;0,"",IF(AI1298="","",AI1298))</f>
        <v/>
      </c>
      <c r="AM1298" s="16"/>
    </row>
    <row r="1299" spans="35:39" ht="18.75" customHeight="1" x14ac:dyDescent="0.7">
      <c r="AI1299" s="17">
        <f t="shared" si="201"/>
        <v>44464</v>
      </c>
      <c r="AJ1299" s="18"/>
      <c r="AL1299" s="17">
        <f>IF(COUNTIF($AL$2:AL1298,AI1299)&gt;0,"",IF(AI1299="","",AI1299))</f>
        <v>44464</v>
      </c>
      <c r="AM1299" s="16"/>
    </row>
    <row r="1300" spans="35:39" ht="18.75" customHeight="1" x14ac:dyDescent="0.7">
      <c r="AI1300" s="17">
        <f t="shared" si="201"/>
        <v>44465</v>
      </c>
      <c r="AJ1300" s="18"/>
      <c r="AL1300" s="17">
        <f>IF(COUNTIF($AL$2:AL1299,AI1300)&gt;0,"",IF(AI1300="","",AI1300))</f>
        <v>44465</v>
      </c>
      <c r="AM1300" s="16"/>
    </row>
    <row r="1301" spans="35:39" ht="18.75" customHeight="1" x14ac:dyDescent="0.7">
      <c r="AI1301" s="17" t="str">
        <f t="shared" si="201"/>
        <v/>
      </c>
      <c r="AJ1301" s="18"/>
      <c r="AL1301" s="17" t="str">
        <f>IF(COUNTIF($AL$2:AL1300,AI1301)&gt;0,"",IF(AI1301="","",AI1301))</f>
        <v/>
      </c>
      <c r="AM1301" s="16"/>
    </row>
    <row r="1302" spans="35:39" ht="18.75" customHeight="1" x14ac:dyDescent="0.7">
      <c r="AI1302" s="17">
        <f t="shared" si="201"/>
        <v>44467</v>
      </c>
      <c r="AJ1302" s="18"/>
      <c r="AL1302" s="17">
        <f>IF(COUNTIF($AL$2:AL1301,AI1302)&gt;0,"",IF(AI1302="","",AI1302))</f>
        <v>44467</v>
      </c>
      <c r="AM1302" s="16"/>
    </row>
    <row r="1303" spans="35:39" ht="18.75" customHeight="1" x14ac:dyDescent="0.7">
      <c r="AI1303" s="17" t="str">
        <f t="shared" si="201"/>
        <v/>
      </c>
      <c r="AJ1303" s="18"/>
      <c r="AL1303" s="17" t="str">
        <f>IF(COUNTIF($AL$2:AL1302,AI1303)&gt;0,"",IF(AI1303="","",AI1303))</f>
        <v/>
      </c>
      <c r="AM1303" s="16"/>
    </row>
    <row r="1304" spans="35:39" ht="18.75" customHeight="1" x14ac:dyDescent="0.7">
      <c r="AI1304" s="17" t="str">
        <f t="shared" si="201"/>
        <v/>
      </c>
      <c r="AJ1304" s="18"/>
      <c r="AL1304" s="17" t="str">
        <f>IF(COUNTIF($AL$2:AL1303,AI1304)&gt;0,"",IF(AI1304="","",AI1304))</f>
        <v/>
      </c>
      <c r="AM1304" s="16"/>
    </row>
    <row r="1305" spans="35:39" ht="18.75" customHeight="1" x14ac:dyDescent="0.7">
      <c r="AI1305" s="17" t="str">
        <f t="shared" si="201"/>
        <v/>
      </c>
      <c r="AJ1305" s="18"/>
      <c r="AL1305" s="17" t="str">
        <f>IF(COUNTIF($AL$2:AL1304,AI1305)&gt;0,"",IF(AI1305="","",AI1305))</f>
        <v/>
      </c>
      <c r="AM1305" s="16"/>
    </row>
    <row r="1306" spans="35:39" ht="18.75" customHeight="1" x14ac:dyDescent="0.7">
      <c r="AI1306" s="17" t="str">
        <f t="shared" si="201"/>
        <v/>
      </c>
      <c r="AJ1306" s="18"/>
      <c r="AL1306" s="17" t="str">
        <f>IF(COUNTIF($AL$2:AL1305,AI1306)&gt;0,"",IF(AI1306="","",AI1306))</f>
        <v/>
      </c>
      <c r="AM1306" s="16"/>
    </row>
    <row r="1307" spans="35:39" ht="18.75" customHeight="1" x14ac:dyDescent="0.7">
      <c r="AI1307" s="17">
        <f t="shared" ref="AI1307:AI1370" si="202">IF(V1026=0,"",S1026)</f>
        <v>44471</v>
      </c>
      <c r="AJ1307" s="18"/>
      <c r="AL1307" s="17">
        <f>IF(COUNTIF($AL$2:AL1306,AI1307)&gt;0,"",IF(AI1307="","",AI1307))</f>
        <v>44471</v>
      </c>
      <c r="AM1307" s="16"/>
    </row>
    <row r="1308" spans="35:39" ht="18.75" customHeight="1" x14ac:dyDescent="0.7">
      <c r="AI1308" s="17">
        <f t="shared" si="202"/>
        <v>44472</v>
      </c>
      <c r="AJ1308" s="18"/>
      <c r="AL1308" s="17">
        <f>IF(COUNTIF($AL$2:AL1307,AI1308)&gt;0,"",IF(AI1308="","",AI1308))</f>
        <v>44472</v>
      </c>
      <c r="AM1308" s="16"/>
    </row>
    <row r="1309" spans="35:39" ht="18.75" customHeight="1" x14ac:dyDescent="0.7">
      <c r="AI1309" s="17" t="str">
        <f t="shared" si="202"/>
        <v/>
      </c>
      <c r="AJ1309" s="18"/>
      <c r="AL1309" s="17" t="str">
        <f>IF(COUNTIF($AL$2:AL1308,AI1309)&gt;0,"",IF(AI1309="","",AI1309))</f>
        <v/>
      </c>
      <c r="AM1309" s="16"/>
    </row>
    <row r="1310" spans="35:39" ht="18.75" customHeight="1" x14ac:dyDescent="0.7">
      <c r="AI1310" s="17" t="str">
        <f t="shared" si="202"/>
        <v/>
      </c>
      <c r="AJ1310" s="18"/>
      <c r="AL1310" s="17" t="str">
        <f>IF(COUNTIF($AL$2:AL1309,AI1310)&gt;0,"",IF(AI1310="","",AI1310))</f>
        <v/>
      </c>
      <c r="AM1310" s="16"/>
    </row>
    <row r="1311" spans="35:39" ht="18.75" customHeight="1" x14ac:dyDescent="0.7">
      <c r="AI1311" s="17" t="str">
        <f t="shared" si="202"/>
        <v/>
      </c>
      <c r="AJ1311" s="18"/>
      <c r="AL1311" s="17" t="str">
        <f>IF(COUNTIF($AL$2:AL1310,AI1311)&gt;0,"",IF(AI1311="","",AI1311))</f>
        <v/>
      </c>
      <c r="AM1311" s="16"/>
    </row>
    <row r="1312" spans="35:39" ht="18.75" customHeight="1" x14ac:dyDescent="0.7">
      <c r="AI1312" s="17" t="str">
        <f t="shared" si="202"/>
        <v/>
      </c>
      <c r="AJ1312" s="18"/>
      <c r="AL1312" s="17" t="str">
        <f>IF(COUNTIF($AL$2:AL1311,AI1312)&gt;0,"",IF(AI1312="","",AI1312))</f>
        <v/>
      </c>
      <c r="AM1312" s="16"/>
    </row>
    <row r="1313" spans="35:39" ht="18.75" customHeight="1" x14ac:dyDescent="0.7">
      <c r="AI1313" s="17" t="str">
        <f t="shared" si="202"/>
        <v/>
      </c>
      <c r="AJ1313" s="18"/>
      <c r="AL1313" s="17" t="str">
        <f>IF(COUNTIF($AL$2:AL1312,AI1313)&gt;0,"",IF(AI1313="","",AI1313))</f>
        <v/>
      </c>
      <c r="AM1313" s="16"/>
    </row>
    <row r="1314" spans="35:39" ht="18.75" customHeight="1" x14ac:dyDescent="0.7">
      <c r="AI1314" s="17">
        <f t="shared" si="202"/>
        <v>44478</v>
      </c>
      <c r="AJ1314" s="18"/>
      <c r="AL1314" s="17">
        <f>IF(COUNTIF($AL$2:AL1313,AI1314)&gt;0,"",IF(AI1314="","",AI1314))</f>
        <v>44478</v>
      </c>
      <c r="AM1314" s="16"/>
    </row>
    <row r="1315" spans="35:39" ht="18.75" customHeight="1" x14ac:dyDescent="0.7">
      <c r="AI1315" s="17">
        <f t="shared" si="202"/>
        <v>44479</v>
      </c>
      <c r="AJ1315" s="18"/>
      <c r="AL1315" s="17">
        <f>IF(COUNTIF($AL$2:AL1314,AI1315)&gt;0,"",IF(AI1315="","",AI1315))</f>
        <v>44479</v>
      </c>
      <c r="AM1315" s="16"/>
    </row>
    <row r="1316" spans="35:39" ht="18.75" customHeight="1" x14ac:dyDescent="0.7">
      <c r="AI1316" s="17" t="str">
        <f t="shared" si="202"/>
        <v/>
      </c>
      <c r="AJ1316" s="18"/>
      <c r="AL1316" s="17" t="str">
        <f>IF(COUNTIF($AL$2:AL1315,AI1316)&gt;0,"",IF(AI1316="","",AI1316))</f>
        <v/>
      </c>
      <c r="AM1316" s="16"/>
    </row>
    <row r="1317" spans="35:39" ht="18.75" customHeight="1" x14ac:dyDescent="0.7">
      <c r="AI1317" s="17">
        <f t="shared" si="202"/>
        <v>44481</v>
      </c>
      <c r="AJ1317" s="18"/>
      <c r="AL1317" s="17">
        <f>IF(COUNTIF($AL$2:AL1316,AI1317)&gt;0,"",IF(AI1317="","",AI1317))</f>
        <v>44481</v>
      </c>
      <c r="AM1317" s="16"/>
    </row>
    <row r="1318" spans="35:39" ht="18.75" customHeight="1" x14ac:dyDescent="0.7">
      <c r="AI1318" s="17" t="str">
        <f t="shared" si="202"/>
        <v/>
      </c>
      <c r="AJ1318" s="18"/>
      <c r="AL1318" s="17" t="str">
        <f>IF(COUNTIF($AL$2:AL1317,AI1318)&gt;0,"",IF(AI1318="","",AI1318))</f>
        <v/>
      </c>
      <c r="AM1318" s="16"/>
    </row>
    <row r="1319" spans="35:39" ht="18.75" customHeight="1" x14ac:dyDescent="0.7">
      <c r="AI1319" s="17" t="str">
        <f t="shared" si="202"/>
        <v/>
      </c>
      <c r="AJ1319" s="18"/>
      <c r="AL1319" s="17" t="str">
        <f>IF(COUNTIF($AL$2:AL1318,AI1319)&gt;0,"",IF(AI1319="","",AI1319))</f>
        <v/>
      </c>
      <c r="AM1319" s="16"/>
    </row>
    <row r="1320" spans="35:39" ht="18.75" customHeight="1" x14ac:dyDescent="0.7">
      <c r="AI1320" s="17" t="str">
        <f t="shared" si="202"/>
        <v/>
      </c>
      <c r="AJ1320" s="18"/>
      <c r="AL1320" s="17" t="str">
        <f>IF(COUNTIF($AL$2:AL1319,AI1320)&gt;0,"",IF(AI1320="","",AI1320))</f>
        <v/>
      </c>
      <c r="AM1320" s="16"/>
    </row>
    <row r="1321" spans="35:39" ht="18.75" customHeight="1" x14ac:dyDescent="0.7">
      <c r="AI1321" s="17">
        <f t="shared" si="202"/>
        <v>44485</v>
      </c>
      <c r="AJ1321" s="18"/>
      <c r="AL1321" s="17">
        <f>IF(COUNTIF($AL$2:AL1320,AI1321)&gt;0,"",IF(AI1321="","",AI1321))</f>
        <v>44485</v>
      </c>
      <c r="AM1321" s="16"/>
    </row>
    <row r="1322" spans="35:39" ht="18.75" customHeight="1" x14ac:dyDescent="0.7">
      <c r="AI1322" s="17">
        <f t="shared" si="202"/>
        <v>44486</v>
      </c>
      <c r="AJ1322" s="18"/>
      <c r="AL1322" s="17">
        <f>IF(COUNTIF($AL$2:AL1321,AI1322)&gt;0,"",IF(AI1322="","",AI1322))</f>
        <v>44486</v>
      </c>
      <c r="AM1322" s="16"/>
    </row>
    <row r="1323" spans="35:39" ht="18.75" customHeight="1" x14ac:dyDescent="0.7">
      <c r="AI1323" s="17" t="str">
        <f t="shared" si="202"/>
        <v/>
      </c>
      <c r="AJ1323" s="18"/>
      <c r="AL1323" s="17" t="str">
        <f>IF(COUNTIF($AL$2:AL1322,AI1323)&gt;0,"",IF(AI1323="","",AI1323))</f>
        <v/>
      </c>
      <c r="AM1323" s="16"/>
    </row>
    <row r="1324" spans="35:39" ht="18.75" customHeight="1" x14ac:dyDescent="0.7">
      <c r="AI1324" s="17" t="str">
        <f t="shared" si="202"/>
        <v/>
      </c>
      <c r="AJ1324" s="18"/>
      <c r="AL1324" s="17" t="str">
        <f>IF(COUNTIF($AL$2:AL1323,AI1324)&gt;0,"",IF(AI1324="","",AI1324))</f>
        <v/>
      </c>
      <c r="AM1324" s="16"/>
    </row>
    <row r="1325" spans="35:39" ht="18.75" customHeight="1" x14ac:dyDescent="0.7">
      <c r="AI1325" s="17" t="str">
        <f t="shared" si="202"/>
        <v/>
      </c>
      <c r="AJ1325" s="18"/>
      <c r="AL1325" s="17" t="str">
        <f>IF(COUNTIF($AL$2:AL1324,AI1325)&gt;0,"",IF(AI1325="","",AI1325))</f>
        <v/>
      </c>
      <c r="AM1325" s="16"/>
    </row>
    <row r="1326" spans="35:39" ht="18.75" customHeight="1" x14ac:dyDescent="0.7">
      <c r="AI1326" s="17" t="str">
        <f t="shared" si="202"/>
        <v/>
      </c>
      <c r="AJ1326" s="18"/>
      <c r="AL1326" s="17" t="str">
        <f>IF(COUNTIF($AL$2:AL1325,AI1326)&gt;0,"",IF(AI1326="","",AI1326))</f>
        <v/>
      </c>
      <c r="AM1326" s="16"/>
    </row>
    <row r="1327" spans="35:39" ht="18.75" customHeight="1" x14ac:dyDescent="0.7">
      <c r="AI1327" s="17" t="str">
        <f t="shared" si="202"/>
        <v/>
      </c>
      <c r="AJ1327" s="18"/>
      <c r="AL1327" s="17" t="str">
        <f>IF(COUNTIF($AL$2:AL1326,AI1327)&gt;0,"",IF(AI1327="","",AI1327))</f>
        <v/>
      </c>
      <c r="AM1327" s="16"/>
    </row>
    <row r="1328" spans="35:39" ht="18.75" customHeight="1" x14ac:dyDescent="0.7">
      <c r="AI1328" s="17">
        <f t="shared" si="202"/>
        <v>44492</v>
      </c>
      <c r="AJ1328" s="18"/>
      <c r="AL1328" s="17">
        <f>IF(COUNTIF($AL$2:AL1327,AI1328)&gt;0,"",IF(AI1328="","",AI1328))</f>
        <v>44492</v>
      </c>
      <c r="AM1328" s="16"/>
    </row>
    <row r="1329" spans="35:39" ht="18.75" customHeight="1" x14ac:dyDescent="0.7">
      <c r="AI1329" s="17">
        <f t="shared" si="202"/>
        <v>44493</v>
      </c>
      <c r="AJ1329" s="18"/>
      <c r="AL1329" s="17">
        <f>IF(COUNTIF($AL$2:AL1328,AI1329)&gt;0,"",IF(AI1329="","",AI1329))</f>
        <v>44493</v>
      </c>
      <c r="AM1329" s="16"/>
    </row>
    <row r="1330" spans="35:39" ht="18.75" customHeight="1" x14ac:dyDescent="0.7">
      <c r="AI1330" s="17" t="str">
        <f t="shared" si="202"/>
        <v/>
      </c>
      <c r="AJ1330" s="18"/>
      <c r="AL1330" s="17" t="str">
        <f>IF(COUNTIF($AL$2:AL1329,AI1330)&gt;0,"",IF(AI1330="","",AI1330))</f>
        <v/>
      </c>
      <c r="AM1330" s="16"/>
    </row>
    <row r="1331" spans="35:39" ht="18.75" customHeight="1" x14ac:dyDescent="0.7">
      <c r="AI1331" s="17">
        <f t="shared" si="202"/>
        <v>44495</v>
      </c>
      <c r="AJ1331" s="18"/>
      <c r="AL1331" s="17">
        <f>IF(COUNTIF($AL$2:AL1330,AI1331)&gt;0,"",IF(AI1331="","",AI1331))</f>
        <v>44495</v>
      </c>
      <c r="AM1331" s="16"/>
    </row>
    <row r="1332" spans="35:39" ht="18.75" customHeight="1" x14ac:dyDescent="0.7">
      <c r="AI1332" s="17" t="str">
        <f t="shared" si="202"/>
        <v/>
      </c>
      <c r="AJ1332" s="18"/>
      <c r="AL1332" s="17" t="str">
        <f>IF(COUNTIF($AL$2:AL1331,AI1332)&gt;0,"",IF(AI1332="","",AI1332))</f>
        <v/>
      </c>
      <c r="AM1332" s="16"/>
    </row>
    <row r="1333" spans="35:39" ht="18.75" customHeight="1" x14ac:dyDescent="0.7">
      <c r="AI1333" s="17" t="str">
        <f t="shared" si="202"/>
        <v/>
      </c>
      <c r="AJ1333" s="18"/>
      <c r="AL1333" s="17" t="str">
        <f>IF(COUNTIF($AL$2:AL1332,AI1333)&gt;0,"",IF(AI1333="","",AI1333))</f>
        <v/>
      </c>
      <c r="AM1333" s="16"/>
    </row>
    <row r="1334" spans="35:39" ht="18.75" customHeight="1" x14ac:dyDescent="0.7">
      <c r="AI1334" s="17" t="str">
        <f t="shared" si="202"/>
        <v/>
      </c>
      <c r="AJ1334" s="18"/>
      <c r="AL1334" s="17" t="str">
        <f>IF(COUNTIF($AL$2:AL1333,AI1334)&gt;0,"",IF(AI1334="","",AI1334))</f>
        <v/>
      </c>
      <c r="AM1334" s="16"/>
    </row>
    <row r="1335" spans="35:39" ht="18.75" customHeight="1" x14ac:dyDescent="0.7">
      <c r="AI1335" s="17">
        <f t="shared" si="202"/>
        <v>44499</v>
      </c>
      <c r="AJ1335" s="18"/>
      <c r="AL1335" s="17">
        <f>IF(COUNTIF($AL$2:AL1334,AI1335)&gt;0,"",IF(AI1335="","",AI1335))</f>
        <v>44499</v>
      </c>
      <c r="AM1335" s="16"/>
    </row>
    <row r="1336" spans="35:39" ht="18.75" customHeight="1" x14ac:dyDescent="0.7">
      <c r="AI1336" s="17">
        <f t="shared" si="202"/>
        <v>44500</v>
      </c>
      <c r="AJ1336" s="18"/>
      <c r="AL1336" s="17">
        <f>IF(COUNTIF($AL$2:AL1335,AI1336)&gt;0,"",IF(AI1336="","",AI1336))</f>
        <v>44500</v>
      </c>
      <c r="AM1336" s="16"/>
    </row>
    <row r="1337" spans="35:39" ht="18.75" customHeight="1" x14ac:dyDescent="0.7">
      <c r="AI1337" s="17" t="str">
        <f t="shared" si="202"/>
        <v/>
      </c>
      <c r="AJ1337" s="18"/>
      <c r="AL1337" s="17" t="str">
        <f>IF(COUNTIF($AL$2:AL1336,AI1337)&gt;0,"",IF(AI1337="","",AI1337))</f>
        <v/>
      </c>
      <c r="AM1337" s="16"/>
    </row>
    <row r="1338" spans="35:39" ht="18.75" customHeight="1" x14ac:dyDescent="0.7">
      <c r="AI1338" s="17" t="str">
        <f t="shared" si="202"/>
        <v/>
      </c>
      <c r="AJ1338" s="18"/>
      <c r="AL1338" s="17" t="str">
        <f>IF(COUNTIF($AL$2:AL1337,AI1338)&gt;0,"",IF(AI1338="","",AI1338))</f>
        <v/>
      </c>
      <c r="AM1338" s="16"/>
    </row>
    <row r="1339" spans="35:39" ht="18.75" customHeight="1" x14ac:dyDescent="0.7">
      <c r="AI1339" s="17" t="str">
        <f t="shared" si="202"/>
        <v/>
      </c>
      <c r="AJ1339" s="18"/>
      <c r="AL1339" s="17" t="str">
        <f>IF(COUNTIF($AL$2:AL1338,AI1339)&gt;0,"",IF(AI1339="","",AI1339))</f>
        <v/>
      </c>
      <c r="AM1339" s="16"/>
    </row>
    <row r="1340" spans="35:39" ht="18.75" customHeight="1" x14ac:dyDescent="0.7">
      <c r="AI1340" s="17" t="str">
        <f t="shared" si="202"/>
        <v/>
      </c>
      <c r="AJ1340" s="18"/>
      <c r="AL1340" s="17" t="str">
        <f>IF(COUNTIF($AL$2:AL1339,AI1340)&gt;0,"",IF(AI1340="","",AI1340))</f>
        <v/>
      </c>
      <c r="AM1340" s="16"/>
    </row>
    <row r="1341" spans="35:39" ht="18.75" customHeight="1" x14ac:dyDescent="0.7">
      <c r="AI1341" s="17" t="str">
        <f t="shared" si="202"/>
        <v/>
      </c>
      <c r="AJ1341" s="18"/>
      <c r="AL1341" s="17" t="str">
        <f>IF(COUNTIF($AL$2:AL1340,AI1341)&gt;0,"",IF(AI1341="","",AI1341))</f>
        <v/>
      </c>
      <c r="AM1341" s="16"/>
    </row>
    <row r="1342" spans="35:39" ht="18.75" customHeight="1" x14ac:dyDescent="0.7">
      <c r="AI1342" s="17">
        <f t="shared" si="202"/>
        <v>44506</v>
      </c>
      <c r="AJ1342" s="18"/>
      <c r="AL1342" s="17">
        <f>IF(COUNTIF($AL$2:AL1341,AI1342)&gt;0,"",IF(AI1342="","",AI1342))</f>
        <v>44506</v>
      </c>
      <c r="AM1342" s="16"/>
    </row>
    <row r="1343" spans="35:39" ht="18.75" customHeight="1" x14ac:dyDescent="0.7">
      <c r="AI1343" s="17">
        <f t="shared" si="202"/>
        <v>44507</v>
      </c>
      <c r="AJ1343" s="18"/>
      <c r="AL1343" s="17">
        <f>IF(COUNTIF($AL$2:AL1342,AI1343)&gt;0,"",IF(AI1343="","",AI1343))</f>
        <v>44507</v>
      </c>
      <c r="AM1343" s="16"/>
    </row>
    <row r="1344" spans="35:39" ht="18.75" customHeight="1" x14ac:dyDescent="0.7">
      <c r="AI1344" s="17" t="str">
        <f t="shared" si="202"/>
        <v/>
      </c>
      <c r="AJ1344" s="18"/>
      <c r="AL1344" s="17" t="str">
        <f>IF(COUNTIF($AL$2:AL1343,AI1344)&gt;0,"",IF(AI1344="","",AI1344))</f>
        <v/>
      </c>
      <c r="AM1344" s="16"/>
    </row>
    <row r="1345" spans="35:39" ht="18.75" customHeight="1" x14ac:dyDescent="0.7">
      <c r="AI1345" s="17">
        <f t="shared" si="202"/>
        <v>44509</v>
      </c>
      <c r="AJ1345" s="18"/>
      <c r="AL1345" s="17">
        <f>IF(COUNTIF($AL$2:AL1344,AI1345)&gt;0,"",IF(AI1345="","",AI1345))</f>
        <v>44509</v>
      </c>
      <c r="AM1345" s="16"/>
    </row>
    <row r="1346" spans="35:39" ht="18.75" customHeight="1" x14ac:dyDescent="0.7">
      <c r="AI1346" s="17" t="str">
        <f t="shared" si="202"/>
        <v/>
      </c>
      <c r="AJ1346" s="18"/>
      <c r="AL1346" s="17" t="str">
        <f>IF(COUNTIF($AL$2:AL1345,AI1346)&gt;0,"",IF(AI1346="","",AI1346))</f>
        <v/>
      </c>
      <c r="AM1346" s="16"/>
    </row>
    <row r="1347" spans="35:39" ht="18.75" customHeight="1" x14ac:dyDescent="0.7">
      <c r="AI1347" s="17" t="str">
        <f t="shared" si="202"/>
        <v/>
      </c>
      <c r="AJ1347" s="18"/>
      <c r="AL1347" s="17" t="str">
        <f>IF(COUNTIF($AL$2:AL1346,AI1347)&gt;0,"",IF(AI1347="","",AI1347))</f>
        <v/>
      </c>
      <c r="AM1347" s="16"/>
    </row>
    <row r="1348" spans="35:39" ht="18.75" customHeight="1" x14ac:dyDescent="0.7">
      <c r="AI1348" s="17" t="str">
        <f t="shared" si="202"/>
        <v/>
      </c>
      <c r="AJ1348" s="18"/>
      <c r="AL1348" s="17" t="str">
        <f>IF(COUNTIF($AL$2:AL1347,AI1348)&gt;0,"",IF(AI1348="","",AI1348))</f>
        <v/>
      </c>
      <c r="AM1348" s="16"/>
    </row>
    <row r="1349" spans="35:39" ht="18.75" customHeight="1" x14ac:dyDescent="0.7">
      <c r="AI1349" s="17">
        <f t="shared" si="202"/>
        <v>44513</v>
      </c>
      <c r="AJ1349" s="18"/>
      <c r="AL1349" s="17">
        <f>IF(COUNTIF($AL$2:AL1348,AI1349)&gt;0,"",IF(AI1349="","",AI1349))</f>
        <v>44513</v>
      </c>
      <c r="AM1349" s="16"/>
    </row>
    <row r="1350" spans="35:39" ht="18.75" customHeight="1" x14ac:dyDescent="0.7">
      <c r="AI1350" s="17">
        <f t="shared" si="202"/>
        <v>44514</v>
      </c>
      <c r="AJ1350" s="18"/>
      <c r="AL1350" s="17">
        <f>IF(COUNTIF($AL$2:AL1349,AI1350)&gt;0,"",IF(AI1350="","",AI1350))</f>
        <v>44514</v>
      </c>
      <c r="AM1350" s="16"/>
    </row>
    <row r="1351" spans="35:39" ht="18.75" customHeight="1" x14ac:dyDescent="0.7">
      <c r="AI1351" s="17" t="str">
        <f t="shared" si="202"/>
        <v/>
      </c>
      <c r="AJ1351" s="18"/>
      <c r="AL1351" s="17" t="str">
        <f>IF(COUNTIF($AL$2:AL1350,AI1351)&gt;0,"",IF(AI1351="","",AI1351))</f>
        <v/>
      </c>
      <c r="AM1351" s="16"/>
    </row>
    <row r="1352" spans="35:39" ht="18.75" customHeight="1" x14ac:dyDescent="0.7">
      <c r="AI1352" s="17" t="str">
        <f t="shared" si="202"/>
        <v/>
      </c>
      <c r="AJ1352" s="18"/>
      <c r="AL1352" s="17" t="str">
        <f>IF(COUNTIF($AL$2:AL1351,AI1352)&gt;0,"",IF(AI1352="","",AI1352))</f>
        <v/>
      </c>
      <c r="AM1352" s="16"/>
    </row>
    <row r="1353" spans="35:39" ht="18.75" customHeight="1" x14ac:dyDescent="0.7">
      <c r="AI1353" s="17" t="str">
        <f t="shared" si="202"/>
        <v/>
      </c>
      <c r="AJ1353" s="18"/>
      <c r="AL1353" s="17" t="str">
        <f>IF(COUNTIF($AL$2:AL1352,AI1353)&gt;0,"",IF(AI1353="","",AI1353))</f>
        <v/>
      </c>
      <c r="AM1353" s="16"/>
    </row>
    <row r="1354" spans="35:39" ht="18.75" customHeight="1" x14ac:dyDescent="0.7">
      <c r="AI1354" s="17" t="str">
        <f t="shared" si="202"/>
        <v/>
      </c>
      <c r="AJ1354" s="18"/>
      <c r="AL1354" s="17" t="str">
        <f>IF(COUNTIF($AL$2:AL1353,AI1354)&gt;0,"",IF(AI1354="","",AI1354))</f>
        <v/>
      </c>
      <c r="AM1354" s="16"/>
    </row>
    <row r="1355" spans="35:39" ht="18.75" customHeight="1" x14ac:dyDescent="0.7">
      <c r="AI1355" s="17" t="str">
        <f t="shared" si="202"/>
        <v/>
      </c>
      <c r="AJ1355" s="18"/>
      <c r="AL1355" s="17" t="str">
        <f>IF(COUNTIF($AL$2:AL1354,AI1355)&gt;0,"",IF(AI1355="","",AI1355))</f>
        <v/>
      </c>
      <c r="AM1355" s="16"/>
    </row>
    <row r="1356" spans="35:39" ht="18.75" customHeight="1" x14ac:dyDescent="0.7">
      <c r="AI1356" s="17">
        <f t="shared" si="202"/>
        <v>44520</v>
      </c>
      <c r="AJ1356" s="18"/>
      <c r="AL1356" s="17">
        <f>IF(COUNTIF($AL$2:AL1355,AI1356)&gt;0,"",IF(AI1356="","",AI1356))</f>
        <v>44520</v>
      </c>
      <c r="AM1356" s="16"/>
    </row>
    <row r="1357" spans="35:39" ht="18.75" customHeight="1" x14ac:dyDescent="0.7">
      <c r="AI1357" s="17">
        <f t="shared" si="202"/>
        <v>44521</v>
      </c>
      <c r="AJ1357" s="18"/>
      <c r="AL1357" s="17">
        <f>IF(COUNTIF($AL$2:AL1356,AI1357)&gt;0,"",IF(AI1357="","",AI1357))</f>
        <v>44521</v>
      </c>
      <c r="AM1357" s="16"/>
    </row>
    <row r="1358" spans="35:39" ht="18.75" customHeight="1" x14ac:dyDescent="0.7">
      <c r="AI1358" s="17" t="str">
        <f t="shared" si="202"/>
        <v/>
      </c>
      <c r="AJ1358" s="18"/>
      <c r="AL1358" s="17" t="str">
        <f>IF(COUNTIF($AL$2:AL1357,AI1358)&gt;0,"",IF(AI1358="","",AI1358))</f>
        <v/>
      </c>
      <c r="AM1358" s="16"/>
    </row>
    <row r="1359" spans="35:39" ht="18.75" customHeight="1" x14ac:dyDescent="0.7">
      <c r="AI1359" s="17">
        <f t="shared" si="202"/>
        <v>44523</v>
      </c>
      <c r="AJ1359" s="18"/>
      <c r="AL1359" s="17" t="str">
        <f>IF(COUNTIF($AL$2:AL1358,AI1359)&gt;0,"",IF(AI1359="","",AI1359))</f>
        <v/>
      </c>
      <c r="AM1359" s="16"/>
    </row>
    <row r="1360" spans="35:39" ht="18.75" customHeight="1" x14ac:dyDescent="0.7">
      <c r="AI1360" s="17" t="str">
        <f t="shared" si="202"/>
        <v/>
      </c>
      <c r="AJ1360" s="18"/>
      <c r="AL1360" s="17" t="str">
        <f>IF(COUNTIF($AL$2:AL1359,AI1360)&gt;0,"",IF(AI1360="","",AI1360))</f>
        <v/>
      </c>
      <c r="AM1360" s="16"/>
    </row>
    <row r="1361" spans="35:39" ht="18.75" customHeight="1" x14ac:dyDescent="0.7">
      <c r="AI1361" s="17" t="str">
        <f t="shared" si="202"/>
        <v/>
      </c>
      <c r="AJ1361" s="18"/>
      <c r="AL1361" s="17" t="str">
        <f>IF(COUNTIF($AL$2:AL1360,AI1361)&gt;0,"",IF(AI1361="","",AI1361))</f>
        <v/>
      </c>
      <c r="AM1361" s="16"/>
    </row>
    <row r="1362" spans="35:39" ht="18.75" customHeight="1" x14ac:dyDescent="0.7">
      <c r="AI1362" s="17" t="str">
        <f t="shared" si="202"/>
        <v/>
      </c>
      <c r="AJ1362" s="18"/>
      <c r="AL1362" s="17" t="str">
        <f>IF(COUNTIF($AL$2:AL1361,AI1362)&gt;0,"",IF(AI1362="","",AI1362))</f>
        <v/>
      </c>
      <c r="AM1362" s="16"/>
    </row>
    <row r="1363" spans="35:39" ht="18.75" customHeight="1" x14ac:dyDescent="0.7">
      <c r="AI1363" s="17">
        <f t="shared" si="202"/>
        <v>44527</v>
      </c>
      <c r="AJ1363" s="18"/>
      <c r="AL1363" s="17">
        <f>IF(COUNTIF($AL$2:AL1362,AI1363)&gt;0,"",IF(AI1363="","",AI1363))</f>
        <v>44527</v>
      </c>
      <c r="AM1363" s="16"/>
    </row>
    <row r="1364" spans="35:39" ht="18.75" customHeight="1" x14ac:dyDescent="0.7">
      <c r="AI1364" s="17">
        <f t="shared" si="202"/>
        <v>44528</v>
      </c>
      <c r="AJ1364" s="18"/>
      <c r="AL1364" s="17">
        <f>IF(COUNTIF($AL$2:AL1363,AI1364)&gt;0,"",IF(AI1364="","",AI1364))</f>
        <v>44528</v>
      </c>
      <c r="AM1364" s="16"/>
    </row>
    <row r="1365" spans="35:39" ht="18.75" customHeight="1" x14ac:dyDescent="0.7">
      <c r="AI1365" s="17" t="str">
        <f t="shared" si="202"/>
        <v/>
      </c>
      <c r="AJ1365" s="18"/>
      <c r="AL1365" s="17" t="str">
        <f>IF(COUNTIF($AL$2:AL1364,AI1365)&gt;0,"",IF(AI1365="","",AI1365))</f>
        <v/>
      </c>
      <c r="AM1365" s="16"/>
    </row>
    <row r="1366" spans="35:39" ht="18.75" customHeight="1" x14ac:dyDescent="0.7">
      <c r="AI1366" s="17" t="str">
        <f t="shared" si="202"/>
        <v/>
      </c>
      <c r="AJ1366" s="18"/>
      <c r="AL1366" s="17" t="str">
        <f>IF(COUNTIF($AL$2:AL1365,AI1366)&gt;0,"",IF(AI1366="","",AI1366))</f>
        <v/>
      </c>
      <c r="AM1366" s="16"/>
    </row>
    <row r="1367" spans="35:39" ht="18.75" customHeight="1" x14ac:dyDescent="0.7">
      <c r="AI1367" s="17" t="str">
        <f t="shared" si="202"/>
        <v/>
      </c>
      <c r="AJ1367" s="18"/>
      <c r="AL1367" s="17" t="str">
        <f>IF(COUNTIF($AL$2:AL1366,AI1367)&gt;0,"",IF(AI1367="","",AI1367))</f>
        <v/>
      </c>
      <c r="AM1367" s="16"/>
    </row>
    <row r="1368" spans="35:39" ht="18.75" customHeight="1" x14ac:dyDescent="0.7">
      <c r="AI1368" s="17" t="str">
        <f t="shared" si="202"/>
        <v/>
      </c>
      <c r="AJ1368" s="18"/>
      <c r="AL1368" s="17" t="str">
        <f>IF(COUNTIF($AL$2:AL1367,AI1368)&gt;0,"",IF(AI1368="","",AI1368))</f>
        <v/>
      </c>
      <c r="AM1368" s="16"/>
    </row>
    <row r="1369" spans="35:39" ht="18.75" customHeight="1" x14ac:dyDescent="0.7">
      <c r="AI1369" s="17" t="str">
        <f t="shared" si="202"/>
        <v/>
      </c>
      <c r="AJ1369" s="18"/>
      <c r="AL1369" s="17" t="str">
        <f>IF(COUNTIF($AL$2:AL1368,AI1369)&gt;0,"",IF(AI1369="","",AI1369))</f>
        <v/>
      </c>
      <c r="AM1369" s="16"/>
    </row>
    <row r="1370" spans="35:39" ht="18.75" customHeight="1" x14ac:dyDescent="0.7">
      <c r="AI1370" s="17" t="str">
        <f t="shared" si="202"/>
        <v/>
      </c>
      <c r="AJ1370" s="18"/>
      <c r="AL1370" s="17" t="str">
        <f>IF(COUNTIF($AL$2:AL1369,AI1370)&gt;0,"",IF(AI1370="","",AI1370))</f>
        <v/>
      </c>
      <c r="AM1370" s="16"/>
    </row>
    <row r="1371" spans="35:39" ht="18.75" customHeight="1" x14ac:dyDescent="0.7">
      <c r="AI1371" s="17">
        <f t="shared" ref="AI1371:AI1398" si="203">IF(V1090=0,"",S1090)</f>
        <v>44534</v>
      </c>
      <c r="AJ1371" s="18"/>
      <c r="AL1371" s="17">
        <f>IF(COUNTIF($AL$2:AL1370,AI1371)&gt;0,"",IF(AI1371="","",AI1371))</f>
        <v>44534</v>
      </c>
      <c r="AM1371" s="16"/>
    </row>
    <row r="1372" spans="35:39" ht="18.75" customHeight="1" x14ac:dyDescent="0.7">
      <c r="AI1372" s="17">
        <f t="shared" si="203"/>
        <v>44535</v>
      </c>
      <c r="AJ1372" s="18"/>
      <c r="AL1372" s="17">
        <f>IF(COUNTIF($AL$2:AL1371,AI1372)&gt;0,"",IF(AI1372="","",AI1372))</f>
        <v>44535</v>
      </c>
      <c r="AM1372" s="16"/>
    </row>
    <row r="1373" spans="35:39" ht="18.75" customHeight="1" x14ac:dyDescent="0.7">
      <c r="AI1373" s="17" t="str">
        <f t="shared" si="203"/>
        <v/>
      </c>
      <c r="AJ1373" s="18"/>
      <c r="AL1373" s="17" t="str">
        <f>IF(COUNTIF($AL$2:AL1372,AI1373)&gt;0,"",IF(AI1373="","",AI1373))</f>
        <v/>
      </c>
      <c r="AM1373" s="16"/>
    </row>
    <row r="1374" spans="35:39" ht="18.75" customHeight="1" x14ac:dyDescent="0.7">
      <c r="AI1374" s="17" t="str">
        <f t="shared" si="203"/>
        <v/>
      </c>
      <c r="AJ1374" s="18"/>
      <c r="AL1374" s="17" t="str">
        <f>IF(COUNTIF($AL$2:AL1373,AI1374)&gt;0,"",IF(AI1374="","",AI1374))</f>
        <v/>
      </c>
      <c r="AM1374" s="16"/>
    </row>
    <row r="1375" spans="35:39" ht="18.75" customHeight="1" x14ac:dyDescent="0.7">
      <c r="AI1375" s="17" t="str">
        <f t="shared" si="203"/>
        <v/>
      </c>
      <c r="AJ1375" s="18"/>
      <c r="AL1375" s="17" t="str">
        <f>IF(COUNTIF($AL$2:AL1374,AI1375)&gt;0,"",IF(AI1375="","",AI1375))</f>
        <v/>
      </c>
      <c r="AM1375" s="16"/>
    </row>
    <row r="1376" spans="35:39" ht="18.75" customHeight="1" x14ac:dyDescent="0.7">
      <c r="AI1376" s="17" t="str">
        <f t="shared" si="203"/>
        <v/>
      </c>
      <c r="AJ1376" s="18"/>
      <c r="AL1376" s="17" t="str">
        <f>IF(COUNTIF($AL$2:AL1375,AI1376)&gt;0,"",IF(AI1376="","",AI1376))</f>
        <v/>
      </c>
      <c r="AM1376" s="16"/>
    </row>
    <row r="1377" spans="35:39" ht="18.75" customHeight="1" x14ac:dyDescent="0.7">
      <c r="AI1377" s="17" t="str">
        <f t="shared" si="203"/>
        <v/>
      </c>
      <c r="AJ1377" s="18"/>
      <c r="AL1377" s="17" t="str">
        <f>IF(COUNTIF($AL$2:AL1376,AI1377)&gt;0,"",IF(AI1377="","",AI1377))</f>
        <v/>
      </c>
      <c r="AM1377" s="16"/>
    </row>
    <row r="1378" spans="35:39" ht="18.75" customHeight="1" x14ac:dyDescent="0.7">
      <c r="AI1378" s="17">
        <f t="shared" si="203"/>
        <v>44541</v>
      </c>
      <c r="AJ1378" s="18"/>
      <c r="AL1378" s="17">
        <f>IF(COUNTIF($AL$2:AL1377,AI1378)&gt;0,"",IF(AI1378="","",AI1378))</f>
        <v>44541</v>
      </c>
      <c r="AM1378" s="16"/>
    </row>
    <row r="1379" spans="35:39" ht="18.75" customHeight="1" x14ac:dyDescent="0.7">
      <c r="AI1379" s="17">
        <f t="shared" si="203"/>
        <v>44542</v>
      </c>
      <c r="AJ1379" s="18"/>
      <c r="AL1379" s="17">
        <f>IF(COUNTIF($AL$2:AL1378,AI1379)&gt;0,"",IF(AI1379="","",AI1379))</f>
        <v>44542</v>
      </c>
      <c r="AM1379" s="16"/>
    </row>
    <row r="1380" spans="35:39" ht="18.75" customHeight="1" x14ac:dyDescent="0.7">
      <c r="AI1380" s="17" t="str">
        <f t="shared" si="203"/>
        <v/>
      </c>
      <c r="AJ1380" s="18"/>
      <c r="AL1380" s="17" t="str">
        <f>IF(COUNTIF($AL$2:AL1379,AI1380)&gt;0,"",IF(AI1380="","",AI1380))</f>
        <v/>
      </c>
      <c r="AM1380" s="16"/>
    </row>
    <row r="1381" spans="35:39" ht="18.75" customHeight="1" x14ac:dyDescent="0.7">
      <c r="AI1381" s="17">
        <f t="shared" si="203"/>
        <v>44544</v>
      </c>
      <c r="AJ1381" s="18"/>
      <c r="AL1381" s="17">
        <f>IF(COUNTIF($AL$2:AL1380,AI1381)&gt;0,"",IF(AI1381="","",AI1381))</f>
        <v>44544</v>
      </c>
      <c r="AM1381" s="16"/>
    </row>
    <row r="1382" spans="35:39" ht="18.75" customHeight="1" x14ac:dyDescent="0.7">
      <c r="AI1382" s="17" t="str">
        <f t="shared" si="203"/>
        <v/>
      </c>
      <c r="AJ1382" s="18"/>
      <c r="AL1382" s="17" t="str">
        <f>IF(COUNTIF($AL$2:AL1381,AI1382)&gt;0,"",IF(AI1382="","",AI1382))</f>
        <v/>
      </c>
      <c r="AM1382" s="16"/>
    </row>
    <row r="1383" spans="35:39" ht="18.75" customHeight="1" x14ac:dyDescent="0.7">
      <c r="AI1383" s="17" t="str">
        <f t="shared" si="203"/>
        <v/>
      </c>
      <c r="AJ1383" s="18"/>
      <c r="AL1383" s="17" t="str">
        <f>IF(COUNTIF($AL$2:AL1382,AI1383)&gt;0,"",IF(AI1383="","",AI1383))</f>
        <v/>
      </c>
      <c r="AM1383" s="16"/>
    </row>
    <row r="1384" spans="35:39" ht="18.75" customHeight="1" x14ac:dyDescent="0.7">
      <c r="AI1384" s="17" t="str">
        <f t="shared" si="203"/>
        <v/>
      </c>
      <c r="AJ1384" s="18"/>
      <c r="AL1384" s="17" t="str">
        <f>IF(COUNTIF($AL$2:AL1383,AI1384)&gt;0,"",IF(AI1384="","",AI1384))</f>
        <v/>
      </c>
      <c r="AM1384" s="16"/>
    </row>
    <row r="1385" spans="35:39" ht="18.75" customHeight="1" x14ac:dyDescent="0.7">
      <c r="AI1385" s="17">
        <f t="shared" si="203"/>
        <v>44548</v>
      </c>
      <c r="AJ1385" s="18"/>
      <c r="AL1385" s="17">
        <f>IF(COUNTIF($AL$2:AL1384,AI1385)&gt;0,"",IF(AI1385="","",AI1385))</f>
        <v>44548</v>
      </c>
      <c r="AM1385" s="16"/>
    </row>
    <row r="1386" spans="35:39" ht="18.75" customHeight="1" x14ac:dyDescent="0.7">
      <c r="AI1386" s="17">
        <f t="shared" si="203"/>
        <v>44549</v>
      </c>
      <c r="AJ1386" s="18"/>
      <c r="AL1386" s="17">
        <f>IF(COUNTIF($AL$2:AL1385,AI1386)&gt;0,"",IF(AI1386="","",AI1386))</f>
        <v>44549</v>
      </c>
      <c r="AM1386" s="16"/>
    </row>
    <row r="1387" spans="35:39" ht="18.75" customHeight="1" x14ac:dyDescent="0.7">
      <c r="AI1387" s="17" t="str">
        <f t="shared" si="203"/>
        <v/>
      </c>
      <c r="AJ1387" s="18"/>
      <c r="AL1387" s="17" t="str">
        <f>IF(COUNTIF($AL$2:AL1386,AI1387)&gt;0,"",IF(AI1387="","",AI1387))</f>
        <v/>
      </c>
      <c r="AM1387" s="16"/>
    </row>
    <row r="1388" spans="35:39" ht="18.75" customHeight="1" x14ac:dyDescent="0.7">
      <c r="AI1388" s="17" t="str">
        <f t="shared" si="203"/>
        <v/>
      </c>
      <c r="AJ1388" s="18"/>
      <c r="AL1388" s="17" t="str">
        <f>IF(COUNTIF($AL$2:AL1387,AI1388)&gt;0,"",IF(AI1388="","",AI1388))</f>
        <v/>
      </c>
      <c r="AM1388" s="16"/>
    </row>
    <row r="1389" spans="35:39" ht="18.75" customHeight="1" x14ac:dyDescent="0.7">
      <c r="AI1389" s="17" t="str">
        <f t="shared" si="203"/>
        <v/>
      </c>
      <c r="AJ1389" s="18"/>
      <c r="AL1389" s="17" t="str">
        <f>IF(COUNTIF($AL$2:AL1388,AI1389)&gt;0,"",IF(AI1389="","",AI1389))</f>
        <v/>
      </c>
      <c r="AM1389" s="16"/>
    </row>
    <row r="1390" spans="35:39" ht="18.75" customHeight="1" x14ac:dyDescent="0.7">
      <c r="AI1390" s="17" t="str">
        <f t="shared" si="203"/>
        <v/>
      </c>
      <c r="AJ1390" s="18"/>
      <c r="AL1390" s="17" t="str">
        <f>IF(COUNTIF($AL$2:AL1389,AI1390)&gt;0,"",IF(AI1390="","",AI1390))</f>
        <v/>
      </c>
      <c r="AM1390" s="16"/>
    </row>
    <row r="1391" spans="35:39" ht="18.75" customHeight="1" x14ac:dyDescent="0.7">
      <c r="AI1391" s="17" t="str">
        <f t="shared" si="203"/>
        <v/>
      </c>
      <c r="AJ1391" s="18"/>
      <c r="AL1391" s="17" t="str">
        <f>IF(COUNTIF($AL$2:AL1390,AI1391)&gt;0,"",IF(AI1391="","",AI1391))</f>
        <v/>
      </c>
      <c r="AM1391" s="16"/>
    </row>
    <row r="1392" spans="35:39" ht="18.75" customHeight="1" x14ac:dyDescent="0.7">
      <c r="AI1392" s="17">
        <f t="shared" si="203"/>
        <v>44555</v>
      </c>
      <c r="AJ1392" s="18"/>
      <c r="AL1392" s="17">
        <f>IF(COUNTIF($AL$2:AL1391,AI1392)&gt;0,"",IF(AI1392="","",AI1392))</f>
        <v>44555</v>
      </c>
      <c r="AM1392" s="16"/>
    </row>
    <row r="1393" spans="35:39" ht="18.75" customHeight="1" x14ac:dyDescent="0.7">
      <c r="AI1393" s="17">
        <f t="shared" si="203"/>
        <v>44556</v>
      </c>
      <c r="AJ1393" s="18"/>
      <c r="AL1393" s="17">
        <f>IF(COUNTIF($AL$2:AL1392,AI1393)&gt;0,"",IF(AI1393="","",AI1393))</f>
        <v>44556</v>
      </c>
      <c r="AM1393" s="16"/>
    </row>
    <row r="1394" spans="35:39" ht="18.75" customHeight="1" x14ac:dyDescent="0.7">
      <c r="AI1394" s="17" t="str">
        <f t="shared" si="203"/>
        <v/>
      </c>
      <c r="AJ1394" s="18"/>
      <c r="AL1394" s="17" t="str">
        <f>IF(COUNTIF($AL$2:AL1393,AI1394)&gt;0,"",IF(AI1394="","",AI1394))</f>
        <v/>
      </c>
      <c r="AM1394" s="16"/>
    </row>
    <row r="1395" spans="35:39" ht="18.75" customHeight="1" x14ac:dyDescent="0.7">
      <c r="AI1395" s="17">
        <f t="shared" si="203"/>
        <v>44558</v>
      </c>
      <c r="AJ1395" s="18"/>
      <c r="AL1395" s="17">
        <f>IF(COUNTIF($AL$2:AL1394,AI1395)&gt;0,"",IF(AI1395="","",AI1395))</f>
        <v>44558</v>
      </c>
      <c r="AM1395" s="16"/>
    </row>
    <row r="1396" spans="35:39" ht="18.75" customHeight="1" x14ac:dyDescent="0.7">
      <c r="AI1396" s="17" t="str">
        <f t="shared" si="203"/>
        <v/>
      </c>
      <c r="AJ1396" s="18"/>
      <c r="AL1396" s="17" t="str">
        <f>IF(COUNTIF($AL$2:AL1395,AI1396)&gt;0,"",IF(AI1396="","",AI1396))</f>
        <v/>
      </c>
      <c r="AM1396" s="16"/>
    </row>
    <row r="1397" spans="35:39" ht="18.75" customHeight="1" x14ac:dyDescent="0.7">
      <c r="AI1397" s="17" t="str">
        <f t="shared" si="203"/>
        <v/>
      </c>
      <c r="AJ1397" s="18"/>
      <c r="AL1397" s="17" t="str">
        <f>IF(COUNTIF($AL$2:AL1396,AI1397)&gt;0,"",IF(AI1397="","",AI1397))</f>
        <v/>
      </c>
      <c r="AM1397" s="16"/>
    </row>
    <row r="1398" spans="35:39" ht="18.75" customHeight="1" thickBot="1" x14ac:dyDescent="0.75">
      <c r="AI1398" s="14" t="str">
        <f t="shared" si="203"/>
        <v/>
      </c>
      <c r="AJ1398" s="15"/>
      <c r="AL1398" s="14" t="str">
        <f>IF(COUNTIF($AL$2:AL1397,AI1398)&gt;0,"",IF(AI1398="","",AI1398))</f>
        <v/>
      </c>
      <c r="AM1398" s="13"/>
    </row>
    <row r="1399" spans="35:39" ht="18.75" customHeight="1" x14ac:dyDescent="0.7"/>
    <row r="1400" spans="35:39" ht="18.75" customHeight="1" x14ac:dyDescent="0.7"/>
    <row r="1401" spans="35:39" ht="18.75" customHeight="1" x14ac:dyDescent="0.7"/>
    <row r="1402" spans="35:39" ht="18.75" customHeight="1" x14ac:dyDescent="0.7"/>
    <row r="1403" spans="35:39" ht="18.75" customHeight="1" x14ac:dyDescent="0.7"/>
    <row r="1404" spans="35:39" ht="18.75" customHeight="1" x14ac:dyDescent="0.7"/>
    <row r="1405" spans="35:39" ht="18.75" customHeight="1" x14ac:dyDescent="0.7"/>
    <row r="1406" spans="35:39" ht="18.75" customHeight="1" x14ac:dyDescent="0.7"/>
    <row r="1407" spans="35:39" ht="18.75" customHeight="1" x14ac:dyDescent="0.7"/>
    <row r="1408" spans="35:39" ht="18.75" customHeight="1" x14ac:dyDescent="0.7"/>
    <row r="1409" ht="18.75" customHeight="1" x14ac:dyDescent="0.7"/>
    <row r="1410" ht="18.75" customHeight="1" x14ac:dyDescent="0.7"/>
    <row r="1411" ht="18.75" customHeight="1" x14ac:dyDescent="0.7"/>
    <row r="1412" ht="18.75" customHeight="1" x14ac:dyDescent="0.7"/>
    <row r="1413" ht="18.75" customHeight="1" x14ac:dyDescent="0.7"/>
    <row r="1414" ht="18.75" customHeight="1" x14ac:dyDescent="0.7"/>
    <row r="1415" ht="18.75" customHeight="1" x14ac:dyDescent="0.7"/>
    <row r="1416" ht="18.75" customHeight="1" x14ac:dyDescent="0.7"/>
    <row r="1417" ht="18.75" customHeight="1" x14ac:dyDescent="0.7"/>
    <row r="1418" ht="18.75" customHeight="1" x14ac:dyDescent="0.7"/>
    <row r="1419" ht="18.75" customHeight="1" x14ac:dyDescent="0.7"/>
    <row r="1420" ht="18.75" customHeight="1" x14ac:dyDescent="0.7"/>
    <row r="1421" ht="18.75" customHeight="1" x14ac:dyDescent="0.7"/>
    <row r="1422" ht="18.75" customHeight="1" x14ac:dyDescent="0.7"/>
    <row r="1423" ht="18.75" customHeight="1" x14ac:dyDescent="0.7"/>
    <row r="1424" ht="18.75" customHeight="1" x14ac:dyDescent="0.7"/>
    <row r="1425" ht="18.75" customHeight="1" x14ac:dyDescent="0.7"/>
    <row r="1426" ht="18.75" customHeight="1" x14ac:dyDescent="0.7"/>
    <row r="1427" ht="18.75" customHeight="1" x14ac:dyDescent="0.7"/>
    <row r="1428" ht="18.75" customHeight="1" x14ac:dyDescent="0.7"/>
    <row r="1429" ht="18.75" customHeight="1" x14ac:dyDescent="0.7"/>
    <row r="1430" ht="18.75" customHeight="1" x14ac:dyDescent="0.7"/>
    <row r="1431" ht="18.75" customHeight="1" x14ac:dyDescent="0.7"/>
    <row r="1432" ht="18.75" customHeight="1" x14ac:dyDescent="0.7"/>
    <row r="1433" ht="18.75" customHeight="1" x14ac:dyDescent="0.7"/>
    <row r="1434" ht="18.75" customHeight="1" x14ac:dyDescent="0.7"/>
    <row r="1435" ht="18.75" customHeight="1" x14ac:dyDescent="0.7"/>
    <row r="1436" ht="18.75" customHeight="1" x14ac:dyDescent="0.7"/>
    <row r="1437" ht="18.75" customHeight="1" x14ac:dyDescent="0.7"/>
    <row r="1438" ht="18.75" customHeight="1" x14ac:dyDescent="0.7"/>
    <row r="1439" ht="18.75" customHeight="1" x14ac:dyDescent="0.7"/>
    <row r="1440" ht="18.75" customHeight="1" x14ac:dyDescent="0.7"/>
    <row r="1441" ht="18.75" customHeight="1" x14ac:dyDescent="0.7"/>
    <row r="1442" ht="18.75" customHeight="1" x14ac:dyDescent="0.7"/>
    <row r="1443" ht="18.75" customHeight="1" x14ac:dyDescent="0.7"/>
    <row r="1444" ht="18.75" customHeight="1" x14ac:dyDescent="0.7"/>
    <row r="1445" ht="18.75" customHeight="1" x14ac:dyDescent="0.7"/>
    <row r="1446" ht="18.75" customHeight="1" x14ac:dyDescent="0.7"/>
    <row r="1447" ht="18.75" customHeight="1" x14ac:dyDescent="0.7"/>
    <row r="1448" ht="18.75" customHeight="1" x14ac:dyDescent="0.7"/>
    <row r="1449" ht="18.75" customHeight="1" x14ac:dyDescent="0.7"/>
    <row r="1450" ht="18.75" customHeight="1" x14ac:dyDescent="0.7"/>
    <row r="1451" ht="18.75" customHeight="1" x14ac:dyDescent="0.7"/>
    <row r="1452" ht="18.75" customHeight="1" x14ac:dyDescent="0.7"/>
    <row r="1453" ht="18.75" customHeight="1" x14ac:dyDescent="0.7"/>
    <row r="1454" ht="18.75" customHeight="1" x14ac:dyDescent="0.7"/>
    <row r="1455" ht="18.75" customHeight="1" x14ac:dyDescent="0.7"/>
    <row r="1456" ht="18.75" customHeight="1" x14ac:dyDescent="0.7"/>
    <row r="1457" ht="18.75" customHeight="1" x14ac:dyDescent="0.7"/>
    <row r="1458" ht="18.75" customHeight="1" x14ac:dyDescent="0.7"/>
    <row r="1459" ht="18.75" customHeight="1" x14ac:dyDescent="0.7"/>
    <row r="1460" ht="18.75" customHeight="1" x14ac:dyDescent="0.7"/>
    <row r="1461" ht="18.75" customHeight="1" x14ac:dyDescent="0.7"/>
    <row r="1462" ht="18.75" customHeight="1" x14ac:dyDescent="0.7"/>
    <row r="1463" ht="18.75" customHeight="1" x14ac:dyDescent="0.7"/>
    <row r="1464" ht="18.75" customHeight="1" x14ac:dyDescent="0.7"/>
    <row r="1465" ht="18.75" customHeight="1" x14ac:dyDescent="0.7"/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304D-5E2F-412A-B2D4-8394AAFD84C9}">
  <sheetPr>
    <tabColor rgb="FFF8CBAD"/>
    <pageSetUpPr fitToPage="1"/>
  </sheetPr>
  <dimension ref="A1:BG86"/>
  <sheetViews>
    <sheetView showGridLines="0" zoomScaleNormal="100" workbookViewId="0">
      <selection activeCell="AJ85" sqref="B1:AS85"/>
    </sheetView>
  </sheetViews>
  <sheetFormatPr defaultRowHeight="17.25" x14ac:dyDescent="0.65"/>
  <cols>
    <col min="1" max="1" width="0.875" style="68" customWidth="1"/>
    <col min="2" max="15" width="3.375" style="68" customWidth="1"/>
    <col min="16" max="16" width="2" style="68" customWidth="1"/>
    <col min="17" max="30" width="3.375" style="68" customWidth="1"/>
    <col min="31" max="31" width="2" style="68" customWidth="1"/>
    <col min="32" max="45" width="3.375" style="68" customWidth="1"/>
    <col min="46" max="46" width="0.875" style="68" customWidth="1"/>
    <col min="47" max="60" width="3.375" style="68" customWidth="1"/>
    <col min="61" max="16384" width="9" style="68"/>
  </cols>
  <sheetData>
    <row r="1" spans="1:59" ht="39" customHeight="1" x14ac:dyDescent="1.75">
      <c r="B1" s="132" t="str">
        <f>TEXT(B2,"ggge年")&amp;TEXT(B2,"　（yyyy年）")</f>
        <v>令和2年 (2020年)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</row>
    <row r="2" spans="1:59" s="78" customFormat="1" ht="7.5" customHeight="1" x14ac:dyDescent="0.65">
      <c r="B2" s="80">
        <f>DATE(IF(C2&lt;=3,祝日計算!$A$2+1,祝日計算!$A$2),C2,1)</f>
        <v>43922</v>
      </c>
      <c r="C2" s="79">
        <v>4</v>
      </c>
      <c r="E2" s="79">
        <v>2008</v>
      </c>
      <c r="F2" s="79">
        <v>9</v>
      </c>
      <c r="Q2" s="80">
        <f>DATE(IF(R2&lt;=3,祝日計算!$A$2+1,祝日計算!$A$2),R2,1)</f>
        <v>43952</v>
      </c>
      <c r="R2" s="79">
        <v>5</v>
      </c>
      <c r="T2" s="79">
        <v>2008</v>
      </c>
      <c r="U2" s="79">
        <v>9</v>
      </c>
      <c r="AE2" s="68"/>
      <c r="AF2" s="80">
        <f>DATE(IF(AG2&lt;=3,祝日計算!$A$2+1,祝日計算!$A$2),AG2,1)</f>
        <v>43983</v>
      </c>
      <c r="AG2" s="79">
        <v>6</v>
      </c>
      <c r="AI2" s="79">
        <v>2008</v>
      </c>
      <c r="AJ2" s="79">
        <v>9</v>
      </c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</row>
    <row r="3" spans="1:59" s="76" customFormat="1" ht="22.5" customHeight="1" x14ac:dyDescent="0.65">
      <c r="A3" s="77"/>
      <c r="B3" s="129" t="str">
        <f>TEXT(B2,"　m月")</f>
        <v xml:space="preserve"> 4月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77"/>
      <c r="Q3" s="129" t="str">
        <f>TEXT(Q2,"　m月")</f>
        <v xml:space="preserve"> 5月</v>
      </c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68"/>
      <c r="AF3" s="129" t="str">
        <f>TEXT(AF2,"　m月")</f>
        <v xml:space="preserve"> 6月</v>
      </c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</row>
    <row r="4" spans="1:59" x14ac:dyDescent="0.65">
      <c r="B4" s="126" t="s">
        <v>169</v>
      </c>
      <c r="C4" s="127"/>
      <c r="D4" s="126" t="s">
        <v>168</v>
      </c>
      <c r="E4" s="127"/>
      <c r="F4" s="126" t="s">
        <v>167</v>
      </c>
      <c r="G4" s="127"/>
      <c r="H4" s="126" t="s">
        <v>166</v>
      </c>
      <c r="I4" s="127"/>
      <c r="J4" s="126" t="s">
        <v>165</v>
      </c>
      <c r="K4" s="127"/>
      <c r="L4" s="126" t="s">
        <v>164</v>
      </c>
      <c r="M4" s="127"/>
      <c r="N4" s="128" t="s">
        <v>163</v>
      </c>
      <c r="O4" s="127"/>
      <c r="Q4" s="126" t="s">
        <v>169</v>
      </c>
      <c r="R4" s="127"/>
      <c r="S4" s="126" t="s">
        <v>168</v>
      </c>
      <c r="T4" s="127"/>
      <c r="U4" s="126" t="s">
        <v>167</v>
      </c>
      <c r="V4" s="127"/>
      <c r="W4" s="126" t="s">
        <v>166</v>
      </c>
      <c r="X4" s="127"/>
      <c r="Y4" s="126" t="s">
        <v>165</v>
      </c>
      <c r="Z4" s="127"/>
      <c r="AA4" s="126" t="s">
        <v>164</v>
      </c>
      <c r="AB4" s="127"/>
      <c r="AC4" s="128" t="s">
        <v>163</v>
      </c>
      <c r="AD4" s="127"/>
      <c r="AF4" s="126" t="s">
        <v>169</v>
      </c>
      <c r="AG4" s="127"/>
      <c r="AH4" s="126" t="s">
        <v>168</v>
      </c>
      <c r="AI4" s="127"/>
      <c r="AJ4" s="126" t="s">
        <v>167</v>
      </c>
      <c r="AK4" s="127"/>
      <c r="AL4" s="126" t="s">
        <v>166</v>
      </c>
      <c r="AM4" s="127"/>
      <c r="AN4" s="126" t="s">
        <v>165</v>
      </c>
      <c r="AO4" s="127"/>
      <c r="AP4" s="126" t="s">
        <v>164</v>
      </c>
      <c r="AQ4" s="127"/>
      <c r="AR4" s="128" t="s">
        <v>163</v>
      </c>
      <c r="AS4" s="127"/>
    </row>
    <row r="5" spans="1:59" ht="13.5" hidden="1" customHeight="1" x14ac:dyDescent="0.65">
      <c r="B5" s="71" t="str">
        <f>IFERROR(VLOOKUP(B6,祝日計算!$AR$2:$AU$1099,4,FALSE),"")</f>
        <v/>
      </c>
      <c r="C5" s="75"/>
      <c r="D5" s="71" t="str">
        <f>IFERROR(VLOOKUP(D6,祝日計算!$AR$2:$AU$1099,4,FALSE),"")</f>
        <v/>
      </c>
      <c r="E5" s="75"/>
      <c r="F5" s="71" t="str">
        <f>IFERROR(VLOOKUP(F6,祝日計算!$AR$2:$AU$1099,4,FALSE),"")</f>
        <v/>
      </c>
      <c r="G5" s="75"/>
      <c r="H5" s="71">
        <f>IFERROR(VLOOKUP(H6,祝日計算!$AR$2:$AU$1099,4,FALSE),"")</f>
        <v>1</v>
      </c>
      <c r="I5" s="75"/>
      <c r="J5" s="71">
        <f>IFERROR(VLOOKUP(J6,祝日計算!$AR$2:$AU$1099,4,FALSE),"")</f>
        <v>0</v>
      </c>
      <c r="K5" s="75"/>
      <c r="L5" s="71">
        <f>IFERROR(VLOOKUP(L6,祝日計算!$AR$2:$AU$1099,4,FALSE),"")</f>
        <v>0</v>
      </c>
      <c r="M5" s="75"/>
      <c r="N5" s="71">
        <f>IFERROR(VLOOKUP(N6,祝日計算!$AR$2:$AU$1099,4,FALSE),"")</f>
        <v>1</v>
      </c>
      <c r="O5" s="72">
        <f>IF(N5="","",IF(N7&lt;&gt;"",1,IF(N5=1,2,0)))</f>
        <v>2</v>
      </c>
      <c r="Q5" s="71" t="str">
        <f>IFERROR(VLOOKUP(Q6,祝日計算!$AR$2:$AU$1099,4,FALSE),"")</f>
        <v/>
      </c>
      <c r="R5" s="75"/>
      <c r="S5" s="71" t="str">
        <f>IFERROR(VLOOKUP(S6,祝日計算!$AR$2:$AU$1099,4,FALSE),"")</f>
        <v/>
      </c>
      <c r="T5" s="75"/>
      <c r="U5" s="71" t="str">
        <f>IFERROR(VLOOKUP(U6,祝日計算!$AR$2:$AU$1099,4,FALSE),"")</f>
        <v/>
      </c>
      <c r="V5" s="75"/>
      <c r="W5" s="71" t="str">
        <f>IFERROR(VLOOKUP(W6,祝日計算!$AR$2:$AU$1099,4,FALSE),"")</f>
        <v/>
      </c>
      <c r="X5" s="75"/>
      <c r="Y5" s="71" t="str">
        <f>IFERROR(VLOOKUP(Y6,祝日計算!$AR$2:$AU$1099,4,FALSE),"")</f>
        <v/>
      </c>
      <c r="Z5" s="75"/>
      <c r="AA5" s="71">
        <f>IFERROR(VLOOKUP(AA6,祝日計算!$AR$2:$AU$1099,4,FALSE),"")</f>
        <v>0</v>
      </c>
      <c r="AB5" s="75"/>
      <c r="AC5" s="71">
        <f>IFERROR(VLOOKUP(AC6,祝日計算!$AR$2:$AU$1099,4,FALSE),"")</f>
        <v>1</v>
      </c>
      <c r="AD5" s="72">
        <f>IF(AC5="","",IF(AC7&lt;&gt;"",1,IF(AC5=1,2,0)))</f>
        <v>2</v>
      </c>
      <c r="AF5" s="71" t="str">
        <f>IFERROR(VLOOKUP(AF6,祝日計算!$AR$2:$AU$1099,4,FALSE),"")</f>
        <v/>
      </c>
      <c r="AG5" s="75"/>
      <c r="AH5" s="71">
        <f>IFERROR(VLOOKUP(AH6,祝日計算!$AR$2:$AU$1099,4,FALSE),"")</f>
        <v>0</v>
      </c>
      <c r="AI5" s="75"/>
      <c r="AJ5" s="71">
        <f>IFERROR(VLOOKUP(AJ6,祝日計算!$AR$2:$AU$1099,4,FALSE),"")</f>
        <v>0</v>
      </c>
      <c r="AK5" s="75"/>
      <c r="AL5" s="71">
        <f>IFERROR(VLOOKUP(AL6,祝日計算!$AR$2:$AU$1099,4,FALSE),"")</f>
        <v>0</v>
      </c>
      <c r="AM5" s="75"/>
      <c r="AN5" s="71">
        <f>IFERROR(VLOOKUP(AN6,祝日計算!$AR$2:$AU$1099,4,FALSE),"")</f>
        <v>0</v>
      </c>
      <c r="AO5" s="75"/>
      <c r="AP5" s="71">
        <f>IFERROR(VLOOKUP(AP6,祝日計算!$AR$2:$AU$1099,4,FALSE),"")</f>
        <v>0</v>
      </c>
      <c r="AQ5" s="75"/>
      <c r="AR5" s="71">
        <f>IFERROR(VLOOKUP(AR6,祝日計算!$AR$2:$AU$1099,4,FALSE),"")</f>
        <v>1</v>
      </c>
      <c r="AS5" s="72">
        <f>IF(AR5="","",IF(AR7&lt;&gt;"",1,IF(AR5=1,2,0)))</f>
        <v>2</v>
      </c>
    </row>
    <row r="6" spans="1:59" s="69" customFormat="1" ht="24" customHeight="1" x14ac:dyDescent="0.75">
      <c r="A6" s="74"/>
      <c r="B6" s="118" t="str">
        <f>IF(WEEKDAY(B2)=1,B2,"")</f>
        <v/>
      </c>
      <c r="C6" s="119"/>
      <c r="D6" s="118" t="str">
        <f>IF(B6="",IF(WEEKDAY(B2)=2,B2,""),B6+1)</f>
        <v/>
      </c>
      <c r="E6" s="119" t="s">
        <v>162</v>
      </c>
      <c r="F6" s="118" t="str">
        <f>IF(D6="",IF(WEEKDAY(B2)=3,B2,""),D6+1)</f>
        <v/>
      </c>
      <c r="G6" s="119" t="s">
        <v>162</v>
      </c>
      <c r="H6" s="118">
        <f>IF(F6="",IF(WEEKDAY(B2)=4,B2,""),F6+1)</f>
        <v>43922</v>
      </c>
      <c r="I6" s="119" t="s">
        <v>162</v>
      </c>
      <c r="J6" s="118">
        <f>IF(H6="",IF(WEEKDAY(B2)=5,B2,""),H6+1)</f>
        <v>43923</v>
      </c>
      <c r="K6" s="119" t="s">
        <v>162</v>
      </c>
      <c r="L6" s="118">
        <f>IF(J6="",IF(WEEKDAY(B2)=6,B2,""),J6+1)</f>
        <v>43924</v>
      </c>
      <c r="M6" s="119" t="s">
        <v>162</v>
      </c>
      <c r="N6" s="118">
        <f>IF(L6="",B2,L6+1)</f>
        <v>43925</v>
      </c>
      <c r="O6" s="119" t="s">
        <v>162</v>
      </c>
      <c r="Q6" s="118" t="str">
        <f>IF(WEEKDAY(Q2)=1,Q2,"")</f>
        <v/>
      </c>
      <c r="R6" s="119"/>
      <c r="S6" s="118" t="str">
        <f>IF(Q6="",IF(WEEKDAY(Q2)=2,Q2,""),Q6+1)</f>
        <v/>
      </c>
      <c r="T6" s="119" t="s">
        <v>162</v>
      </c>
      <c r="U6" s="118" t="str">
        <f>IF(S6="",IF(WEEKDAY(Q2)=3,Q2,""),S6+1)</f>
        <v/>
      </c>
      <c r="V6" s="119" t="s">
        <v>162</v>
      </c>
      <c r="W6" s="118" t="str">
        <f>IF(U6="",IF(WEEKDAY(Q2)=4,Q2,""),U6+1)</f>
        <v/>
      </c>
      <c r="X6" s="119" t="s">
        <v>162</v>
      </c>
      <c r="Y6" s="118" t="str">
        <f>IF(W6="",IF(WEEKDAY(Q2)=5,Q2,""),W6+1)</f>
        <v/>
      </c>
      <c r="Z6" s="119" t="s">
        <v>162</v>
      </c>
      <c r="AA6" s="118">
        <f>IF(Y6="",IF(WEEKDAY(Q2)=6,Q2,""),Y6+1)</f>
        <v>43952</v>
      </c>
      <c r="AB6" s="119" t="s">
        <v>162</v>
      </c>
      <c r="AC6" s="118">
        <f>IF(AA6="",Q2,AA6+1)</f>
        <v>43953</v>
      </c>
      <c r="AD6" s="119" t="s">
        <v>162</v>
      </c>
      <c r="AE6" s="68"/>
      <c r="AF6" s="118" t="str">
        <f>IF(WEEKDAY(AF2)=1,AF2,"")</f>
        <v/>
      </c>
      <c r="AG6" s="119"/>
      <c r="AH6" s="118">
        <f>IF(AF6="",IF(WEEKDAY(AF2)=2,AF2,""),AF6+1)</f>
        <v>43983</v>
      </c>
      <c r="AI6" s="119" t="s">
        <v>162</v>
      </c>
      <c r="AJ6" s="118">
        <f>IF(AH6="",IF(WEEKDAY(AF2)=3,AF2,""),AH6+1)</f>
        <v>43984</v>
      </c>
      <c r="AK6" s="119" t="s">
        <v>162</v>
      </c>
      <c r="AL6" s="118">
        <f>IF(AJ6="",IF(WEEKDAY(AF2)=4,AF2,""),AJ6+1)</f>
        <v>43985</v>
      </c>
      <c r="AM6" s="119" t="s">
        <v>162</v>
      </c>
      <c r="AN6" s="118">
        <f>IF(AL6="",IF(WEEKDAY(AF2)=5,AF2,""),AL6+1)</f>
        <v>43986</v>
      </c>
      <c r="AO6" s="119" t="s">
        <v>162</v>
      </c>
      <c r="AP6" s="118">
        <f>IF(AN6="",IF(WEEKDAY(AF2)=6,AF2,""),AN6+1)</f>
        <v>43987</v>
      </c>
      <c r="AQ6" s="119" t="s">
        <v>162</v>
      </c>
      <c r="AR6" s="118">
        <f>IF(AP6="",AF2,AP6+1)</f>
        <v>43988</v>
      </c>
      <c r="AS6" s="119" t="s">
        <v>162</v>
      </c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</row>
    <row r="7" spans="1:59" s="69" customFormat="1" ht="24" customHeight="1" x14ac:dyDescent="0.75">
      <c r="B7" s="111" t="str">
        <f>IFERROR(VLOOKUP(B6,祝日計算!$AR$2:$AT$1099,3,FALSE),"")</f>
        <v/>
      </c>
      <c r="C7" s="112"/>
      <c r="D7" s="111" t="str">
        <f>IFERROR(VLOOKUP(D6,祝日計算!$AR$2:$AT$1099,3,FALSE),"")</f>
        <v/>
      </c>
      <c r="E7" s="112"/>
      <c r="F7" s="111" t="str">
        <f>IFERROR(VLOOKUP(F6,祝日計算!$AR$2:$AT$1099,3,FALSE),"")</f>
        <v/>
      </c>
      <c r="G7" s="112"/>
      <c r="H7" s="111" t="str">
        <f>IFERROR(VLOOKUP(H6,祝日計算!$AR$2:$AT$1099,3,FALSE),"")</f>
        <v>創立記念日</v>
      </c>
      <c r="I7" s="112"/>
      <c r="J7" s="111" t="str">
        <f>IFERROR(VLOOKUP(J6,祝日計算!$AR$2:$AT$1099,3,FALSE),"")</f>
        <v/>
      </c>
      <c r="K7" s="112"/>
      <c r="L7" s="111" t="str">
        <f>IFERROR(VLOOKUP(L6,祝日計算!$AR$2:$AT$1099,3,FALSE),"")</f>
        <v/>
      </c>
      <c r="M7" s="112"/>
      <c r="N7" s="111" t="str">
        <f>IFERROR(VLOOKUP(N6,祝日計算!$AR$2:$AT$1099,3,FALSE),"")</f>
        <v/>
      </c>
      <c r="O7" s="112"/>
      <c r="Q7" s="111" t="str">
        <f>IFERROR(VLOOKUP(Q6,祝日計算!$AR$2:$AT$1099,3,FALSE),"")</f>
        <v/>
      </c>
      <c r="R7" s="112"/>
      <c r="S7" s="111" t="str">
        <f>IFERROR(VLOOKUP(S6,祝日計算!$AR$2:$AT$1099,3,FALSE),"")</f>
        <v/>
      </c>
      <c r="T7" s="112"/>
      <c r="U7" s="111" t="str">
        <f>IFERROR(VLOOKUP(U6,祝日計算!$AR$2:$AT$1099,3,FALSE),"")</f>
        <v/>
      </c>
      <c r="V7" s="112"/>
      <c r="W7" s="111" t="str">
        <f>IFERROR(VLOOKUP(W6,祝日計算!$AR$2:$AT$1099,3,FALSE),"")</f>
        <v/>
      </c>
      <c r="X7" s="112"/>
      <c r="Y7" s="111" t="str">
        <f>IFERROR(VLOOKUP(Y6,祝日計算!$AR$2:$AT$1099,3,FALSE),"")</f>
        <v/>
      </c>
      <c r="Z7" s="112"/>
      <c r="AA7" s="111" t="str">
        <f>IFERROR(VLOOKUP(AA6,祝日計算!$AR$2:$AT$1099,3,FALSE),"")</f>
        <v/>
      </c>
      <c r="AB7" s="112"/>
      <c r="AC7" s="111" t="str">
        <f>IFERROR(VLOOKUP(AC6,祝日計算!$AR$2:$AT$1099,3,FALSE),"")</f>
        <v/>
      </c>
      <c r="AD7" s="112"/>
      <c r="AE7" s="68"/>
      <c r="AF7" s="111" t="str">
        <f>IFERROR(VLOOKUP(AF6,祝日計算!$AR$2:$AT$1099,3,FALSE),"")</f>
        <v/>
      </c>
      <c r="AG7" s="112"/>
      <c r="AH7" s="111" t="str">
        <f>IFERROR(VLOOKUP(AH6,祝日計算!$AR$2:$AT$1099,3,FALSE),"")</f>
        <v/>
      </c>
      <c r="AI7" s="112"/>
      <c r="AJ7" s="111" t="str">
        <f>IFERROR(VLOOKUP(AJ6,祝日計算!$AR$2:$AT$1099,3,FALSE),"")</f>
        <v/>
      </c>
      <c r="AK7" s="112"/>
      <c r="AL7" s="111" t="str">
        <f>IFERROR(VLOOKUP(AL6,祝日計算!$AR$2:$AT$1099,3,FALSE),"")</f>
        <v/>
      </c>
      <c r="AM7" s="112"/>
      <c r="AN7" s="111" t="str">
        <f>IFERROR(VLOOKUP(AN6,祝日計算!$AR$2:$AT$1099,3,FALSE),"")</f>
        <v/>
      </c>
      <c r="AO7" s="112"/>
      <c r="AP7" s="111" t="str">
        <f>IFERROR(VLOOKUP(AP6,祝日計算!$AR$2:$AT$1099,3,FALSE),"")</f>
        <v/>
      </c>
      <c r="AQ7" s="112"/>
      <c r="AR7" s="111" t="str">
        <f>IFERROR(VLOOKUP(AR6,祝日計算!$AR$2:$AT$1099,3,FALSE),"")</f>
        <v/>
      </c>
      <c r="AS7" s="112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</row>
    <row r="8" spans="1:59" s="69" customFormat="1" ht="13.5" hidden="1" customHeight="1" x14ac:dyDescent="0.75">
      <c r="B8" s="71">
        <f>IFERROR(VLOOKUP(B9,祝日計算!$AR$2:$AU$1099,4,FALSE),"")</f>
        <v>1</v>
      </c>
      <c r="C8" s="70"/>
      <c r="D8" s="71">
        <f>IFERROR(VLOOKUP(D9,祝日計算!$AR$2:$AU$1099,4,FALSE),"")</f>
        <v>0</v>
      </c>
      <c r="E8" s="70"/>
      <c r="F8" s="71">
        <f>IFERROR(VLOOKUP(F9,祝日計算!$AR$2:$AU$1099,4,FALSE),"")</f>
        <v>0</v>
      </c>
      <c r="G8" s="70"/>
      <c r="H8" s="71">
        <f>IFERROR(VLOOKUP(H9,祝日計算!$AR$2:$AU$1099,4,FALSE),"")</f>
        <v>0</v>
      </c>
      <c r="I8" s="70"/>
      <c r="J8" s="71">
        <f>IFERROR(VLOOKUP(J9,祝日計算!$AR$2:$AU$1099,4,FALSE),"")</f>
        <v>0</v>
      </c>
      <c r="K8" s="70"/>
      <c r="L8" s="71">
        <f>IFERROR(VLOOKUP(L9,祝日計算!$AR$2:$AU$1099,4,FALSE),"")</f>
        <v>0</v>
      </c>
      <c r="M8" s="70"/>
      <c r="N8" s="71">
        <f>IFERROR(VLOOKUP(N9,祝日計算!$AR$2:$AU$1099,4,FALSE),"")</f>
        <v>1</v>
      </c>
      <c r="O8" s="72">
        <f>IF(N8="","",IF(N10&lt;&gt;"",1,IF(N8=1,2,0)))</f>
        <v>2</v>
      </c>
      <c r="Q8" s="71">
        <f>IFERROR(VLOOKUP(Q9,祝日計算!$AR$2:$AU$1099,4,FALSE),"")</f>
        <v>1</v>
      </c>
      <c r="R8" s="70"/>
      <c r="S8" s="71">
        <f>IFERROR(VLOOKUP(S9,祝日計算!$AR$2:$AU$1099,4,FALSE),"")</f>
        <v>1</v>
      </c>
      <c r="T8" s="70"/>
      <c r="U8" s="71">
        <f>IFERROR(VLOOKUP(U9,祝日計算!$AR$2:$AU$1099,4,FALSE),"")</f>
        <v>1</v>
      </c>
      <c r="V8" s="70"/>
      <c r="W8" s="71">
        <f>IFERROR(VLOOKUP(W9,祝日計算!$AR$2:$AU$1099,4,FALSE),"")</f>
        <v>1</v>
      </c>
      <c r="X8" s="70"/>
      <c r="Y8" s="71">
        <f>IFERROR(VLOOKUP(Y9,祝日計算!$AR$2:$AU$1099,4,FALSE),"")</f>
        <v>0</v>
      </c>
      <c r="Z8" s="70"/>
      <c r="AA8" s="71">
        <f>IFERROR(VLOOKUP(AA9,祝日計算!$AR$2:$AU$1099,4,FALSE),"")</f>
        <v>0</v>
      </c>
      <c r="AB8" s="70"/>
      <c r="AC8" s="71">
        <f>IFERROR(VLOOKUP(AC9,祝日計算!$AR$2:$AU$1099,4,FALSE),"")</f>
        <v>1</v>
      </c>
      <c r="AD8" s="72">
        <f>IF(AC8="","",IF(AC10&lt;&gt;"",1,IF(AC8=1,2,0)))</f>
        <v>2</v>
      </c>
      <c r="AE8" s="68"/>
      <c r="AF8" s="71">
        <f>IFERROR(VLOOKUP(AF9,祝日計算!$AR$2:$AU$1099,4,FALSE),"")</f>
        <v>1</v>
      </c>
      <c r="AG8" s="70"/>
      <c r="AH8" s="71">
        <f>IFERROR(VLOOKUP(AH9,祝日計算!$AR$2:$AU$1099,4,FALSE),"")</f>
        <v>0</v>
      </c>
      <c r="AI8" s="70"/>
      <c r="AJ8" s="71">
        <f>IFERROR(VLOOKUP(AJ9,祝日計算!$AR$2:$AU$1099,4,FALSE),"")</f>
        <v>1</v>
      </c>
      <c r="AK8" s="70"/>
      <c r="AL8" s="71">
        <f>IFERROR(VLOOKUP(AL9,祝日計算!$AR$2:$AU$1099,4,FALSE),"")</f>
        <v>0</v>
      </c>
      <c r="AM8" s="70"/>
      <c r="AN8" s="71">
        <f>IFERROR(VLOOKUP(AN9,祝日計算!$AR$2:$AU$1099,4,FALSE),"")</f>
        <v>0</v>
      </c>
      <c r="AO8" s="70"/>
      <c r="AP8" s="71">
        <f>IFERROR(VLOOKUP(AP9,祝日計算!$AR$2:$AU$1099,4,FALSE),"")</f>
        <v>0</v>
      </c>
      <c r="AQ8" s="70"/>
      <c r="AR8" s="71">
        <f>IFERROR(VLOOKUP(AR9,祝日計算!$AR$2:$AU$1099,4,FALSE),"")</f>
        <v>1</v>
      </c>
      <c r="AS8" s="72">
        <f>IF(AR8="","",IF(AR10&lt;&gt;"",1,IF(AR8=1,2,0)))</f>
        <v>2</v>
      </c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</row>
    <row r="9" spans="1:59" s="69" customFormat="1" ht="24" customHeight="1" x14ac:dyDescent="0.75">
      <c r="B9" s="118">
        <f>N6+1</f>
        <v>43926</v>
      </c>
      <c r="C9" s="119"/>
      <c r="D9" s="118">
        <f>B9+1</f>
        <v>43927</v>
      </c>
      <c r="E9" s="119"/>
      <c r="F9" s="118">
        <f>D9+1</f>
        <v>43928</v>
      </c>
      <c r="G9" s="119"/>
      <c r="H9" s="118">
        <f>F9+1</f>
        <v>43929</v>
      </c>
      <c r="I9" s="119"/>
      <c r="J9" s="118">
        <f>H9+1</f>
        <v>43930</v>
      </c>
      <c r="K9" s="119"/>
      <c r="L9" s="118">
        <f>J9+1</f>
        <v>43931</v>
      </c>
      <c r="M9" s="119"/>
      <c r="N9" s="118">
        <f>L9+1</f>
        <v>43932</v>
      </c>
      <c r="O9" s="119"/>
      <c r="Q9" s="118">
        <f>AC6+1</f>
        <v>43954</v>
      </c>
      <c r="R9" s="119"/>
      <c r="S9" s="118">
        <f>Q9+1</f>
        <v>43955</v>
      </c>
      <c r="T9" s="119"/>
      <c r="U9" s="118">
        <f>S9+1</f>
        <v>43956</v>
      </c>
      <c r="V9" s="119"/>
      <c r="W9" s="118">
        <f>U9+1</f>
        <v>43957</v>
      </c>
      <c r="X9" s="119"/>
      <c r="Y9" s="118">
        <f>W9+1</f>
        <v>43958</v>
      </c>
      <c r="Z9" s="119"/>
      <c r="AA9" s="118">
        <f>Y9+1</f>
        <v>43959</v>
      </c>
      <c r="AB9" s="119"/>
      <c r="AC9" s="118">
        <f>AA9+1</f>
        <v>43960</v>
      </c>
      <c r="AD9" s="119"/>
      <c r="AE9" s="68"/>
      <c r="AF9" s="118">
        <f>AR6+1</f>
        <v>43989</v>
      </c>
      <c r="AG9" s="119"/>
      <c r="AH9" s="118">
        <f>AF9+1</f>
        <v>43990</v>
      </c>
      <c r="AI9" s="119"/>
      <c r="AJ9" s="118">
        <f>AH9+1</f>
        <v>43991</v>
      </c>
      <c r="AK9" s="119"/>
      <c r="AL9" s="118">
        <f>AJ9+1</f>
        <v>43992</v>
      </c>
      <c r="AM9" s="119"/>
      <c r="AN9" s="118">
        <f>AL9+1</f>
        <v>43993</v>
      </c>
      <c r="AO9" s="119"/>
      <c r="AP9" s="118">
        <f>AN9+1</f>
        <v>43994</v>
      </c>
      <c r="AQ9" s="119"/>
      <c r="AR9" s="118">
        <f>AP9+1</f>
        <v>43995</v>
      </c>
      <c r="AS9" s="119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</row>
    <row r="10" spans="1:59" s="69" customFormat="1" ht="24" customHeight="1" x14ac:dyDescent="0.75">
      <c r="B10" s="111" t="str">
        <f>IFERROR(VLOOKUP(B9,祝日計算!$AR$2:$AT$1099,3,FALSE),"")</f>
        <v/>
      </c>
      <c r="C10" s="112"/>
      <c r="D10" s="111" t="str">
        <f>IFERROR(VLOOKUP(D9,祝日計算!$AR$2:$AT$1099,3,FALSE),"")</f>
        <v/>
      </c>
      <c r="E10" s="112"/>
      <c r="F10" s="111" t="str">
        <f>IFERROR(VLOOKUP(F9,祝日計算!$AR$2:$AT$1099,3,FALSE),"")</f>
        <v/>
      </c>
      <c r="G10" s="112"/>
      <c r="H10" s="111" t="str">
        <f>IFERROR(VLOOKUP(H9,祝日計算!$AR$2:$AT$1099,3,FALSE),"")</f>
        <v/>
      </c>
      <c r="I10" s="112"/>
      <c r="J10" s="111" t="str">
        <f>IFERROR(VLOOKUP(J9,祝日計算!$AR$2:$AT$1099,3,FALSE),"")</f>
        <v/>
      </c>
      <c r="K10" s="112"/>
      <c r="L10" s="111" t="str">
        <f>IFERROR(VLOOKUP(L9,祝日計算!$AR$2:$AT$1099,3,FALSE),"")</f>
        <v/>
      </c>
      <c r="M10" s="112"/>
      <c r="N10" s="111" t="str">
        <f>IFERROR(VLOOKUP(N9,祝日計算!$AR$2:$AT$1099,3,FALSE),"")</f>
        <v/>
      </c>
      <c r="O10" s="112"/>
      <c r="Q10" s="111" t="str">
        <f>IFERROR(VLOOKUP(Q9,祝日計算!$AR$2:$AT$1099,3,FALSE),"")</f>
        <v>憲法記念日</v>
      </c>
      <c r="R10" s="112"/>
      <c r="S10" s="111" t="str">
        <f>IFERROR(VLOOKUP(S9,祝日計算!$AR$2:$AT$1099,3,FALSE),"")</f>
        <v>みどりの日</v>
      </c>
      <c r="T10" s="112"/>
      <c r="U10" s="111" t="str">
        <f>IFERROR(VLOOKUP(U9,祝日計算!$AR$2:$AT$1099,3,FALSE),"")</f>
        <v>こどもの日</v>
      </c>
      <c r="V10" s="112"/>
      <c r="W10" s="111" t="str">
        <f>IFERROR(VLOOKUP(W9,祝日計算!$AR$2:$AT$1099,3,FALSE),"")</f>
        <v>振替休日</v>
      </c>
      <c r="X10" s="112"/>
      <c r="Y10" s="111" t="str">
        <f>IFERROR(VLOOKUP(Y9,祝日計算!$AR$2:$AT$1099,3,FALSE),"")</f>
        <v/>
      </c>
      <c r="Z10" s="112"/>
      <c r="AA10" s="111" t="str">
        <f>IFERROR(VLOOKUP(AA9,祝日計算!$AR$2:$AT$1099,3,FALSE),"")</f>
        <v/>
      </c>
      <c r="AB10" s="112"/>
      <c r="AC10" s="111" t="str">
        <f>IFERROR(VLOOKUP(AC9,祝日計算!$AR$2:$AT$1099,3,FALSE),"")</f>
        <v/>
      </c>
      <c r="AD10" s="112"/>
      <c r="AE10" s="68"/>
      <c r="AF10" s="111" t="str">
        <f>IFERROR(VLOOKUP(AF9,祝日計算!$AR$2:$AT$1099,3,FALSE),"")</f>
        <v/>
      </c>
      <c r="AG10" s="112"/>
      <c r="AH10" s="111" t="str">
        <f>IFERROR(VLOOKUP(AH9,祝日計算!$AR$2:$AT$1099,3,FALSE),"")</f>
        <v/>
      </c>
      <c r="AI10" s="112"/>
      <c r="AJ10" s="111" t="str">
        <f>IFERROR(VLOOKUP(AJ9,祝日計算!$AR$2:$AT$1099,3,FALSE),"")</f>
        <v/>
      </c>
      <c r="AK10" s="112"/>
      <c r="AL10" s="111" t="str">
        <f>IFERROR(VLOOKUP(AL9,祝日計算!$AR$2:$AT$1099,3,FALSE),"")</f>
        <v/>
      </c>
      <c r="AM10" s="112"/>
      <c r="AN10" s="111" t="str">
        <f>IFERROR(VLOOKUP(AN9,祝日計算!$AR$2:$AT$1099,3,FALSE),"")</f>
        <v/>
      </c>
      <c r="AO10" s="112"/>
      <c r="AP10" s="111" t="str">
        <f>IFERROR(VLOOKUP(AP9,祝日計算!$AR$2:$AT$1099,3,FALSE),"")</f>
        <v/>
      </c>
      <c r="AQ10" s="112"/>
      <c r="AR10" s="111" t="str">
        <f>IFERROR(VLOOKUP(AR9,祝日計算!$AR$2:$AT$1099,3,FALSE),"")</f>
        <v/>
      </c>
      <c r="AS10" s="112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</row>
    <row r="11" spans="1:59" s="69" customFormat="1" ht="13.5" hidden="1" customHeight="1" x14ac:dyDescent="0.75">
      <c r="B11" s="71">
        <f>IFERROR(VLOOKUP(B12,祝日計算!$AR$2:$AU$1099,4,FALSE),"")</f>
        <v>1</v>
      </c>
      <c r="C11" s="70"/>
      <c r="D11" s="71">
        <f>IFERROR(VLOOKUP(D12,祝日計算!$AR$2:$AU$1099,4,FALSE),"")</f>
        <v>0</v>
      </c>
      <c r="E11" s="70"/>
      <c r="F11" s="71">
        <f>IFERROR(VLOOKUP(F12,祝日計算!$AR$2:$AU$1099,4,FALSE),"")</f>
        <v>1</v>
      </c>
      <c r="G11" s="70"/>
      <c r="H11" s="71">
        <f>IFERROR(VLOOKUP(H12,祝日計算!$AR$2:$AU$1099,4,FALSE),"")</f>
        <v>0</v>
      </c>
      <c r="I11" s="70"/>
      <c r="J11" s="71">
        <f>IFERROR(VLOOKUP(J12,祝日計算!$AR$2:$AU$1099,4,FALSE),"")</f>
        <v>0</v>
      </c>
      <c r="K11" s="70"/>
      <c r="L11" s="71">
        <f>IFERROR(VLOOKUP(L12,祝日計算!$AR$2:$AU$1099,4,FALSE),"")</f>
        <v>0</v>
      </c>
      <c r="M11" s="70"/>
      <c r="N11" s="71">
        <f>IFERROR(VLOOKUP(N12,祝日計算!$AR$2:$AU$1099,4,FALSE),"")</f>
        <v>1</v>
      </c>
      <c r="O11" s="72">
        <f>IF(N11="","",IF(N13&lt;&gt;"",1,IF(N11=1,2,0)))</f>
        <v>2</v>
      </c>
      <c r="Q11" s="71">
        <f>IFERROR(VLOOKUP(Q12,祝日計算!$AR$2:$AU$1099,4,FALSE),"")</f>
        <v>1</v>
      </c>
      <c r="R11" s="70"/>
      <c r="S11" s="71">
        <f>IFERROR(VLOOKUP(S12,祝日計算!$AR$2:$AU$1099,4,FALSE),"")</f>
        <v>0</v>
      </c>
      <c r="T11" s="70"/>
      <c r="U11" s="71">
        <f>IFERROR(VLOOKUP(U12,祝日計算!$AR$2:$AU$1099,4,FALSE),"")</f>
        <v>1</v>
      </c>
      <c r="V11" s="70"/>
      <c r="W11" s="71">
        <f>IFERROR(VLOOKUP(W12,祝日計算!$AR$2:$AU$1099,4,FALSE),"")</f>
        <v>0</v>
      </c>
      <c r="X11" s="70"/>
      <c r="Y11" s="71">
        <f>IFERROR(VLOOKUP(Y12,祝日計算!$AR$2:$AU$1099,4,FALSE),"")</f>
        <v>0</v>
      </c>
      <c r="Z11" s="70"/>
      <c r="AA11" s="71">
        <f>IFERROR(VLOOKUP(AA12,祝日計算!$AR$2:$AU$1099,4,FALSE),"")</f>
        <v>0</v>
      </c>
      <c r="AB11" s="70"/>
      <c r="AC11" s="71">
        <f>IFERROR(VLOOKUP(AC12,祝日計算!$AR$2:$AU$1099,4,FALSE),"")</f>
        <v>1</v>
      </c>
      <c r="AD11" s="72">
        <f>IF(AC11="","",IF(AC13&lt;&gt;"",1,IF(AC11=1,2,0)))</f>
        <v>2</v>
      </c>
      <c r="AE11" s="68"/>
      <c r="AF11" s="71">
        <f>IFERROR(VLOOKUP(AF12,祝日計算!$AR$2:$AU$1099,4,FALSE),"")</f>
        <v>1</v>
      </c>
      <c r="AG11" s="70"/>
      <c r="AH11" s="71">
        <f>IFERROR(VLOOKUP(AH12,祝日計算!$AR$2:$AU$1099,4,FALSE),"")</f>
        <v>0</v>
      </c>
      <c r="AI11" s="70"/>
      <c r="AJ11" s="71">
        <f>IFERROR(VLOOKUP(AJ12,祝日計算!$AR$2:$AU$1099,4,FALSE),"")</f>
        <v>0</v>
      </c>
      <c r="AK11" s="70"/>
      <c r="AL11" s="71">
        <f>IFERROR(VLOOKUP(AL12,祝日計算!$AR$2:$AU$1099,4,FALSE),"")</f>
        <v>0</v>
      </c>
      <c r="AM11" s="70"/>
      <c r="AN11" s="71">
        <f>IFERROR(VLOOKUP(AN12,祝日計算!$AR$2:$AU$1099,4,FALSE),"")</f>
        <v>0</v>
      </c>
      <c r="AO11" s="70"/>
      <c r="AP11" s="71">
        <f>IFERROR(VLOOKUP(AP12,祝日計算!$AR$2:$AU$1099,4,FALSE),"")</f>
        <v>0</v>
      </c>
      <c r="AQ11" s="70"/>
      <c r="AR11" s="71">
        <f>IFERROR(VLOOKUP(AR12,祝日計算!$AR$2:$AU$1099,4,FALSE),"")</f>
        <v>1</v>
      </c>
      <c r="AS11" s="72">
        <f>IF(AR11="","",IF(AR13&lt;&gt;"",1,IF(AR11=1,2,0)))</f>
        <v>2</v>
      </c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</row>
    <row r="12" spans="1:59" s="69" customFormat="1" ht="24" customHeight="1" x14ac:dyDescent="0.75">
      <c r="B12" s="118">
        <f>N9+1</f>
        <v>43933</v>
      </c>
      <c r="C12" s="119"/>
      <c r="D12" s="118">
        <f>B12+1</f>
        <v>43934</v>
      </c>
      <c r="E12" s="119"/>
      <c r="F12" s="118">
        <f>D12+1</f>
        <v>43935</v>
      </c>
      <c r="G12" s="119"/>
      <c r="H12" s="118">
        <f>F12+1</f>
        <v>43936</v>
      </c>
      <c r="I12" s="119"/>
      <c r="J12" s="118">
        <f>H12+1</f>
        <v>43937</v>
      </c>
      <c r="K12" s="119"/>
      <c r="L12" s="118">
        <f>J12+1</f>
        <v>43938</v>
      </c>
      <c r="M12" s="119"/>
      <c r="N12" s="118">
        <f>L12+1</f>
        <v>43939</v>
      </c>
      <c r="O12" s="119"/>
      <c r="Q12" s="118">
        <f>AC9+1</f>
        <v>43961</v>
      </c>
      <c r="R12" s="119"/>
      <c r="S12" s="118">
        <f>Q12+1</f>
        <v>43962</v>
      </c>
      <c r="T12" s="119"/>
      <c r="U12" s="118">
        <f>S12+1</f>
        <v>43963</v>
      </c>
      <c r="V12" s="119"/>
      <c r="W12" s="118">
        <f>U12+1</f>
        <v>43964</v>
      </c>
      <c r="X12" s="119"/>
      <c r="Y12" s="118">
        <f>W12+1</f>
        <v>43965</v>
      </c>
      <c r="Z12" s="119"/>
      <c r="AA12" s="118">
        <f>Y12+1</f>
        <v>43966</v>
      </c>
      <c r="AB12" s="119"/>
      <c r="AC12" s="118">
        <f>AA12+1</f>
        <v>43967</v>
      </c>
      <c r="AD12" s="119"/>
      <c r="AE12" s="68"/>
      <c r="AF12" s="118">
        <f>AR9+1</f>
        <v>43996</v>
      </c>
      <c r="AG12" s="119"/>
      <c r="AH12" s="118">
        <f>AF12+1</f>
        <v>43997</v>
      </c>
      <c r="AI12" s="119"/>
      <c r="AJ12" s="118">
        <f>AH12+1</f>
        <v>43998</v>
      </c>
      <c r="AK12" s="119"/>
      <c r="AL12" s="118">
        <f>AJ12+1</f>
        <v>43999</v>
      </c>
      <c r="AM12" s="119"/>
      <c r="AN12" s="118">
        <f>AL12+1</f>
        <v>44000</v>
      </c>
      <c r="AO12" s="119"/>
      <c r="AP12" s="118">
        <f>AN12+1</f>
        <v>44001</v>
      </c>
      <c r="AQ12" s="119"/>
      <c r="AR12" s="118">
        <f>AP12+1</f>
        <v>44002</v>
      </c>
      <c r="AS12" s="119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</row>
    <row r="13" spans="1:59" s="69" customFormat="1" ht="24" customHeight="1" x14ac:dyDescent="0.75">
      <c r="A13" s="73"/>
      <c r="B13" s="111" t="str">
        <f>IFERROR(VLOOKUP(B12,祝日計算!$AR$2:$AT$1099,3,FALSE),"")</f>
        <v/>
      </c>
      <c r="C13" s="112"/>
      <c r="D13" s="111" t="str">
        <f>IFERROR(VLOOKUP(D12,祝日計算!$AR$2:$AT$1099,3,FALSE),"")</f>
        <v/>
      </c>
      <c r="E13" s="112"/>
      <c r="F13" s="111" t="str">
        <f>IFERROR(VLOOKUP(F12,祝日計算!$AR$2:$AT$1099,3,FALSE),"")</f>
        <v/>
      </c>
      <c r="G13" s="112"/>
      <c r="H13" s="111" t="str">
        <f>IFERROR(VLOOKUP(H12,祝日計算!$AR$2:$AT$1099,3,FALSE),"")</f>
        <v/>
      </c>
      <c r="I13" s="112"/>
      <c r="J13" s="111" t="str">
        <f>IFERROR(VLOOKUP(J12,祝日計算!$AR$2:$AT$1099,3,FALSE),"")</f>
        <v/>
      </c>
      <c r="K13" s="112"/>
      <c r="L13" s="111" t="str">
        <f>IFERROR(VLOOKUP(L12,祝日計算!$AR$2:$AT$1099,3,FALSE),"")</f>
        <v/>
      </c>
      <c r="M13" s="112"/>
      <c r="N13" s="111" t="str">
        <f>IFERROR(VLOOKUP(N12,祝日計算!$AR$2:$AT$1099,3,FALSE),"")</f>
        <v/>
      </c>
      <c r="O13" s="112"/>
      <c r="P13" s="73"/>
      <c r="Q13" s="111" t="str">
        <f>IFERROR(VLOOKUP(Q12,祝日計算!$AR$2:$AT$1099,3,FALSE),"")</f>
        <v/>
      </c>
      <c r="R13" s="112"/>
      <c r="S13" s="111" t="str">
        <f>IFERROR(VLOOKUP(S12,祝日計算!$AR$2:$AT$1099,3,FALSE),"")</f>
        <v/>
      </c>
      <c r="T13" s="112"/>
      <c r="U13" s="111" t="str">
        <f>IFERROR(VLOOKUP(U12,祝日計算!$AR$2:$AT$1099,3,FALSE),"")</f>
        <v/>
      </c>
      <c r="V13" s="112"/>
      <c r="W13" s="111" t="str">
        <f>IFERROR(VLOOKUP(W12,祝日計算!$AR$2:$AT$1099,3,FALSE),"")</f>
        <v/>
      </c>
      <c r="X13" s="112"/>
      <c r="Y13" s="111" t="str">
        <f>IFERROR(VLOOKUP(Y12,祝日計算!$AR$2:$AT$1099,3,FALSE),"")</f>
        <v/>
      </c>
      <c r="Z13" s="112"/>
      <c r="AA13" s="111" t="str">
        <f>IFERROR(VLOOKUP(AA12,祝日計算!$AR$2:$AT$1099,3,FALSE),"")</f>
        <v/>
      </c>
      <c r="AB13" s="112"/>
      <c r="AC13" s="111" t="str">
        <f>IFERROR(VLOOKUP(AC12,祝日計算!$AR$2:$AT$1099,3,FALSE),"")</f>
        <v/>
      </c>
      <c r="AD13" s="112"/>
      <c r="AE13" s="68"/>
      <c r="AF13" s="111" t="str">
        <f>IFERROR(VLOOKUP(AF12,祝日計算!$AR$2:$AT$1099,3,FALSE),"")</f>
        <v/>
      </c>
      <c r="AG13" s="112"/>
      <c r="AH13" s="111" t="str">
        <f>IFERROR(VLOOKUP(AH12,祝日計算!$AR$2:$AT$1099,3,FALSE),"")</f>
        <v/>
      </c>
      <c r="AI13" s="112"/>
      <c r="AJ13" s="111" t="str">
        <f>IFERROR(VLOOKUP(AJ12,祝日計算!$AR$2:$AT$1099,3,FALSE),"")</f>
        <v/>
      </c>
      <c r="AK13" s="112"/>
      <c r="AL13" s="111" t="str">
        <f>IFERROR(VLOOKUP(AL12,祝日計算!$AR$2:$AT$1099,3,FALSE),"")</f>
        <v/>
      </c>
      <c r="AM13" s="112"/>
      <c r="AN13" s="111" t="str">
        <f>IFERROR(VLOOKUP(AN12,祝日計算!$AR$2:$AT$1099,3,FALSE),"")</f>
        <v/>
      </c>
      <c r="AO13" s="112"/>
      <c r="AP13" s="111" t="str">
        <f>IFERROR(VLOOKUP(AP12,祝日計算!$AR$2:$AT$1099,3,FALSE),"")</f>
        <v/>
      </c>
      <c r="AQ13" s="112"/>
      <c r="AR13" s="111" t="str">
        <f>IFERROR(VLOOKUP(AR12,祝日計算!$AR$2:$AT$1099,3,FALSE),"")</f>
        <v/>
      </c>
      <c r="AS13" s="112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</row>
    <row r="14" spans="1:59" s="69" customFormat="1" ht="13.5" hidden="1" customHeight="1" x14ac:dyDescent="0.75">
      <c r="B14" s="71">
        <f>IFERROR(VLOOKUP(B15,祝日計算!$AR$2:$AU$1099,4,FALSE),"")</f>
        <v>1</v>
      </c>
      <c r="C14" s="70"/>
      <c r="D14" s="71">
        <f>IFERROR(VLOOKUP(D15,祝日計算!$AR$2:$AU$1099,4,FALSE),"")</f>
        <v>0</v>
      </c>
      <c r="E14" s="70"/>
      <c r="F14" s="71">
        <f>IFERROR(VLOOKUP(F15,祝日計算!$AR$2:$AU$1099,4,FALSE),"")</f>
        <v>0</v>
      </c>
      <c r="G14" s="70"/>
      <c r="H14" s="71">
        <f>IFERROR(VLOOKUP(H15,祝日計算!$AR$2:$AU$1099,4,FALSE),"")</f>
        <v>0</v>
      </c>
      <c r="I14" s="70"/>
      <c r="J14" s="71">
        <f>IFERROR(VLOOKUP(J15,祝日計算!$AR$2:$AU$1099,4,FALSE),"")</f>
        <v>0</v>
      </c>
      <c r="K14" s="70"/>
      <c r="L14" s="71">
        <f>IFERROR(VLOOKUP(L15,祝日計算!$AR$2:$AU$1099,4,FALSE),"")</f>
        <v>0</v>
      </c>
      <c r="M14" s="70"/>
      <c r="N14" s="71">
        <f>IFERROR(VLOOKUP(N15,祝日計算!$AR$2:$AU$1099,4,FALSE),"")</f>
        <v>1</v>
      </c>
      <c r="O14" s="72">
        <f>IF(N14="","",IF(N16&lt;&gt;"",1,IF(N14=1,2,0)))</f>
        <v>2</v>
      </c>
      <c r="Q14" s="71">
        <f>IFERROR(VLOOKUP(Q15,祝日計算!$AR$2:$AU$1099,4,FALSE),"")</f>
        <v>1</v>
      </c>
      <c r="R14" s="70"/>
      <c r="S14" s="71">
        <f>IFERROR(VLOOKUP(S15,祝日計算!$AR$2:$AU$1099,4,FALSE),"")</f>
        <v>0</v>
      </c>
      <c r="T14" s="70"/>
      <c r="U14" s="71">
        <f>IFERROR(VLOOKUP(U15,祝日計算!$AR$2:$AU$1099,4,FALSE),"")</f>
        <v>0</v>
      </c>
      <c r="V14" s="70"/>
      <c r="W14" s="71">
        <f>IFERROR(VLOOKUP(W15,祝日計算!$AR$2:$AU$1099,4,FALSE),"")</f>
        <v>0</v>
      </c>
      <c r="X14" s="70"/>
      <c r="Y14" s="71">
        <f>IFERROR(VLOOKUP(Y15,祝日計算!$AR$2:$AU$1099,4,FALSE),"")</f>
        <v>0</v>
      </c>
      <c r="Z14" s="70"/>
      <c r="AA14" s="71">
        <f>IFERROR(VLOOKUP(AA15,祝日計算!$AR$2:$AU$1099,4,FALSE),"")</f>
        <v>0</v>
      </c>
      <c r="AB14" s="70"/>
      <c r="AC14" s="71">
        <f>IFERROR(VLOOKUP(AC15,祝日計算!$AR$2:$AU$1099,4,FALSE),"")</f>
        <v>1</v>
      </c>
      <c r="AD14" s="72">
        <f>IF(AC14="","",IF(AC16&lt;&gt;"",1,IF(AC14=1,2,0)))</f>
        <v>2</v>
      </c>
      <c r="AE14" s="68"/>
      <c r="AF14" s="71">
        <f>IFERROR(VLOOKUP(AF15,祝日計算!$AR$2:$AU$1099,4,FALSE),"")</f>
        <v>1</v>
      </c>
      <c r="AG14" s="70"/>
      <c r="AH14" s="71">
        <f>IFERROR(VLOOKUP(AH15,祝日計算!$AR$2:$AU$1099,4,FALSE),"")</f>
        <v>0</v>
      </c>
      <c r="AI14" s="70"/>
      <c r="AJ14" s="71">
        <f>IFERROR(VLOOKUP(AJ15,祝日計算!$AR$2:$AU$1099,4,FALSE),"")</f>
        <v>1</v>
      </c>
      <c r="AK14" s="70"/>
      <c r="AL14" s="71">
        <f>IFERROR(VLOOKUP(AL15,祝日計算!$AR$2:$AU$1099,4,FALSE),"")</f>
        <v>0</v>
      </c>
      <c r="AM14" s="70"/>
      <c r="AN14" s="71">
        <f>IFERROR(VLOOKUP(AN15,祝日計算!$AR$2:$AU$1099,4,FALSE),"")</f>
        <v>0</v>
      </c>
      <c r="AO14" s="70"/>
      <c r="AP14" s="71">
        <f>IFERROR(VLOOKUP(AP15,祝日計算!$AR$2:$AU$1099,4,FALSE),"")</f>
        <v>0</v>
      </c>
      <c r="AQ14" s="70"/>
      <c r="AR14" s="71">
        <f>IFERROR(VLOOKUP(AR15,祝日計算!$AR$2:$AU$1099,4,FALSE),"")</f>
        <v>1</v>
      </c>
      <c r="AS14" s="72">
        <f>IF(AR14="","",IF(AR16&lt;&gt;"",1,IF(AR14=1,2,0)))</f>
        <v>2</v>
      </c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</row>
    <row r="15" spans="1:59" s="69" customFormat="1" ht="24" customHeight="1" x14ac:dyDescent="0.75">
      <c r="B15" s="118">
        <f>N12+1</f>
        <v>43940</v>
      </c>
      <c r="C15" s="119"/>
      <c r="D15" s="118">
        <f>B15+1</f>
        <v>43941</v>
      </c>
      <c r="E15" s="119"/>
      <c r="F15" s="118">
        <f>D15+1</f>
        <v>43942</v>
      </c>
      <c r="G15" s="119"/>
      <c r="H15" s="118">
        <f>F15+1</f>
        <v>43943</v>
      </c>
      <c r="I15" s="119"/>
      <c r="J15" s="118">
        <f>H15+1</f>
        <v>43944</v>
      </c>
      <c r="K15" s="119"/>
      <c r="L15" s="118">
        <f>J15+1</f>
        <v>43945</v>
      </c>
      <c r="M15" s="119"/>
      <c r="N15" s="118">
        <f>L15+1</f>
        <v>43946</v>
      </c>
      <c r="O15" s="119"/>
      <c r="Q15" s="118">
        <f>AC12+1</f>
        <v>43968</v>
      </c>
      <c r="R15" s="119"/>
      <c r="S15" s="118">
        <f>Q15+1</f>
        <v>43969</v>
      </c>
      <c r="T15" s="119"/>
      <c r="U15" s="118">
        <f>S15+1</f>
        <v>43970</v>
      </c>
      <c r="V15" s="119"/>
      <c r="W15" s="118">
        <f>U15+1</f>
        <v>43971</v>
      </c>
      <c r="X15" s="119"/>
      <c r="Y15" s="118">
        <f>W15+1</f>
        <v>43972</v>
      </c>
      <c r="Z15" s="119"/>
      <c r="AA15" s="118">
        <f>Y15+1</f>
        <v>43973</v>
      </c>
      <c r="AB15" s="119"/>
      <c r="AC15" s="118">
        <f>AA15+1</f>
        <v>43974</v>
      </c>
      <c r="AD15" s="119"/>
      <c r="AE15" s="68"/>
      <c r="AF15" s="118">
        <f>AR12+1</f>
        <v>44003</v>
      </c>
      <c r="AG15" s="119"/>
      <c r="AH15" s="118">
        <f>AF15+1</f>
        <v>44004</v>
      </c>
      <c r="AI15" s="119"/>
      <c r="AJ15" s="118">
        <f>AH15+1</f>
        <v>44005</v>
      </c>
      <c r="AK15" s="119"/>
      <c r="AL15" s="118">
        <f>AJ15+1</f>
        <v>44006</v>
      </c>
      <c r="AM15" s="119"/>
      <c r="AN15" s="118">
        <f>AL15+1</f>
        <v>44007</v>
      </c>
      <c r="AO15" s="119"/>
      <c r="AP15" s="118">
        <f>AN15+1</f>
        <v>44008</v>
      </c>
      <c r="AQ15" s="119"/>
      <c r="AR15" s="118">
        <f>AP15+1</f>
        <v>44009</v>
      </c>
      <c r="AS15" s="119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</row>
    <row r="16" spans="1:59" s="69" customFormat="1" ht="24" customHeight="1" x14ac:dyDescent="0.75">
      <c r="B16" s="111" t="str">
        <f>IFERROR(VLOOKUP(B15,祝日計算!$AR$2:$AT$1099,3,FALSE),"")</f>
        <v/>
      </c>
      <c r="C16" s="112"/>
      <c r="D16" s="111" t="str">
        <f>IFERROR(VLOOKUP(D15,祝日計算!$AR$2:$AT$1099,3,FALSE),"")</f>
        <v/>
      </c>
      <c r="E16" s="112"/>
      <c r="F16" s="111" t="str">
        <f>IFERROR(VLOOKUP(F15,祝日計算!$AR$2:$AT$1099,3,FALSE),"")</f>
        <v/>
      </c>
      <c r="G16" s="112"/>
      <c r="H16" s="111" t="str">
        <f>IFERROR(VLOOKUP(H15,祝日計算!$AR$2:$AT$1099,3,FALSE),"")</f>
        <v/>
      </c>
      <c r="I16" s="112"/>
      <c r="J16" s="111" t="str">
        <f>IFERROR(VLOOKUP(J15,祝日計算!$AR$2:$AT$1099,3,FALSE),"")</f>
        <v/>
      </c>
      <c r="K16" s="112"/>
      <c r="L16" s="111" t="str">
        <f>IFERROR(VLOOKUP(L15,祝日計算!$AR$2:$AT$1099,3,FALSE),"")</f>
        <v/>
      </c>
      <c r="M16" s="112"/>
      <c r="N16" s="111" t="str">
        <f>IFERROR(VLOOKUP(N15,祝日計算!$AR$2:$AT$1099,3,FALSE),"")</f>
        <v/>
      </c>
      <c r="O16" s="112"/>
      <c r="Q16" s="111" t="str">
        <f>IFERROR(VLOOKUP(Q15,祝日計算!$AR$2:$AT$1099,3,FALSE),"")</f>
        <v/>
      </c>
      <c r="R16" s="112"/>
      <c r="S16" s="111" t="str">
        <f>IFERROR(VLOOKUP(S15,祝日計算!$AR$2:$AT$1099,3,FALSE),"")</f>
        <v/>
      </c>
      <c r="T16" s="112"/>
      <c r="U16" s="111" t="str">
        <f>IFERROR(VLOOKUP(U15,祝日計算!$AR$2:$AT$1099,3,FALSE),"")</f>
        <v/>
      </c>
      <c r="V16" s="112"/>
      <c r="W16" s="111" t="str">
        <f>IFERROR(VLOOKUP(W15,祝日計算!$AR$2:$AT$1099,3,FALSE),"")</f>
        <v/>
      </c>
      <c r="X16" s="112"/>
      <c r="Y16" s="111" t="str">
        <f>IFERROR(VLOOKUP(Y15,祝日計算!$AR$2:$AT$1099,3,FALSE),"")</f>
        <v/>
      </c>
      <c r="Z16" s="112"/>
      <c r="AA16" s="111" t="str">
        <f>IFERROR(VLOOKUP(AA15,祝日計算!$AR$2:$AT$1099,3,FALSE),"")</f>
        <v/>
      </c>
      <c r="AB16" s="112"/>
      <c r="AC16" s="111" t="str">
        <f>IFERROR(VLOOKUP(AC15,祝日計算!$AR$2:$AT$1099,3,FALSE),"")</f>
        <v/>
      </c>
      <c r="AD16" s="112"/>
      <c r="AE16" s="68"/>
      <c r="AF16" s="111" t="str">
        <f>IFERROR(VLOOKUP(AF15,祝日計算!$AR$2:$AT$1099,3,FALSE),"")</f>
        <v/>
      </c>
      <c r="AG16" s="112"/>
      <c r="AH16" s="111" t="str">
        <f>IFERROR(VLOOKUP(AH15,祝日計算!$AR$2:$AT$1099,3,FALSE),"")</f>
        <v/>
      </c>
      <c r="AI16" s="112"/>
      <c r="AJ16" s="111" t="str">
        <f>IFERROR(VLOOKUP(AJ15,祝日計算!$AR$2:$AT$1099,3,FALSE),"")</f>
        <v/>
      </c>
      <c r="AK16" s="112"/>
      <c r="AL16" s="111" t="str">
        <f>IFERROR(VLOOKUP(AL15,祝日計算!$AR$2:$AT$1099,3,FALSE),"")</f>
        <v/>
      </c>
      <c r="AM16" s="112"/>
      <c r="AN16" s="111" t="str">
        <f>IFERROR(VLOOKUP(AN15,祝日計算!$AR$2:$AT$1099,3,FALSE),"")</f>
        <v/>
      </c>
      <c r="AO16" s="112"/>
      <c r="AP16" s="111" t="str">
        <f>IFERROR(VLOOKUP(AP15,祝日計算!$AR$2:$AT$1099,3,FALSE),"")</f>
        <v/>
      </c>
      <c r="AQ16" s="112"/>
      <c r="AR16" s="111" t="str">
        <f>IFERROR(VLOOKUP(AR15,祝日計算!$AR$2:$AT$1099,3,FALSE),"")</f>
        <v/>
      </c>
      <c r="AS16" s="112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</row>
    <row r="17" spans="1:59" s="69" customFormat="1" ht="13.5" hidden="1" customHeight="1" x14ac:dyDescent="0.75">
      <c r="B17" s="71">
        <f>IFERROR(VLOOKUP(B18,祝日計算!$AR$2:$AU$1099,4,FALSE),"")</f>
        <v>1</v>
      </c>
      <c r="C17" s="70"/>
      <c r="D17" s="71">
        <f>IFERROR(VLOOKUP(D18,祝日計算!$AR$2:$AU$1099,4,FALSE),"")</f>
        <v>0</v>
      </c>
      <c r="E17" s="70"/>
      <c r="F17" s="71">
        <f>IFERROR(VLOOKUP(F18,祝日計算!$AR$2:$AU$1099,4,FALSE),"")</f>
        <v>1</v>
      </c>
      <c r="G17" s="70"/>
      <c r="H17" s="71">
        <f>IFERROR(VLOOKUP(H18,祝日計算!$AR$2:$AU$1099,4,FALSE),"")</f>
        <v>1</v>
      </c>
      <c r="I17" s="70"/>
      <c r="J17" s="71">
        <f>IFERROR(VLOOKUP(J18,祝日計算!$AR$2:$AU$1099,4,FALSE),"")</f>
        <v>0</v>
      </c>
      <c r="K17" s="70"/>
      <c r="L17" s="71" t="str">
        <f>IFERROR(VLOOKUP(L18,祝日計算!$AR$2:$AU$1099,4,FALSE),"")</f>
        <v/>
      </c>
      <c r="M17" s="70"/>
      <c r="N17" s="71" t="str">
        <f>IFERROR(VLOOKUP(N18,祝日計算!$AR$2:$AU$1099,4,FALSE),"")</f>
        <v/>
      </c>
      <c r="O17" s="72" t="str">
        <f>IF(N17="","",IF(N19&lt;&gt;"",1,IF(N17=1,2,0)))</f>
        <v/>
      </c>
      <c r="Q17" s="71">
        <f>IFERROR(VLOOKUP(Q18,祝日計算!$AR$2:$AU$1099,4,FALSE),"")</f>
        <v>1</v>
      </c>
      <c r="R17" s="70"/>
      <c r="S17" s="71">
        <f>IFERROR(VLOOKUP(S18,祝日計算!$AR$2:$AU$1099,4,FALSE),"")</f>
        <v>0</v>
      </c>
      <c r="T17" s="70"/>
      <c r="U17" s="71">
        <f>IFERROR(VLOOKUP(U18,祝日計算!$AR$2:$AU$1099,4,FALSE),"")</f>
        <v>1</v>
      </c>
      <c r="V17" s="70"/>
      <c r="W17" s="71">
        <f>IFERROR(VLOOKUP(W18,祝日計算!$AR$2:$AU$1099,4,FALSE),"")</f>
        <v>0</v>
      </c>
      <c r="X17" s="70"/>
      <c r="Y17" s="71">
        <f>IFERROR(VLOOKUP(Y18,祝日計算!$AR$2:$AU$1099,4,FALSE),"")</f>
        <v>0</v>
      </c>
      <c r="Z17" s="70"/>
      <c r="AA17" s="71">
        <f>IFERROR(VLOOKUP(AA18,祝日計算!$AR$2:$AU$1099,4,FALSE),"")</f>
        <v>0</v>
      </c>
      <c r="AB17" s="70"/>
      <c r="AC17" s="71">
        <f>IFERROR(VLOOKUP(AC18,祝日計算!$AR$2:$AU$1099,4,FALSE),"")</f>
        <v>1</v>
      </c>
      <c r="AD17" s="72">
        <f>IF(AC17="","",IF(AC19&lt;&gt;"",1,IF(AC17=1,2,0)))</f>
        <v>2</v>
      </c>
      <c r="AE17" s="68"/>
      <c r="AF17" s="71">
        <f>IFERROR(VLOOKUP(AF18,祝日計算!$AR$2:$AU$1099,4,FALSE),"")</f>
        <v>1</v>
      </c>
      <c r="AG17" s="70"/>
      <c r="AH17" s="71">
        <f>IFERROR(VLOOKUP(AH18,祝日計算!$AR$2:$AU$1099,4,FALSE),"")</f>
        <v>0</v>
      </c>
      <c r="AI17" s="70"/>
      <c r="AJ17" s="71">
        <f>IFERROR(VLOOKUP(AJ18,祝日計算!$AR$2:$AU$1099,4,FALSE),"")</f>
        <v>0</v>
      </c>
      <c r="AK17" s="70"/>
      <c r="AL17" s="71" t="str">
        <f>IFERROR(VLOOKUP(AL18,祝日計算!$AR$2:$AU$1099,4,FALSE),"")</f>
        <v/>
      </c>
      <c r="AM17" s="70"/>
      <c r="AN17" s="71" t="str">
        <f>IFERROR(VLOOKUP(AN18,祝日計算!$AR$2:$AU$1099,4,FALSE),"")</f>
        <v/>
      </c>
      <c r="AO17" s="70"/>
      <c r="AP17" s="71" t="str">
        <f>IFERROR(VLOOKUP(AP18,祝日計算!$AR$2:$AU$1099,4,FALSE),"")</f>
        <v/>
      </c>
      <c r="AQ17" s="70"/>
      <c r="AR17" s="71" t="str">
        <f>IFERROR(VLOOKUP(AR18,祝日計算!$AR$2:$AU$1099,4,FALSE),"")</f>
        <v/>
      </c>
      <c r="AS17" s="72" t="str">
        <f>IF(AR17="","",IF(AR19&lt;&gt;"",1,IF(AR17=1,2,0)))</f>
        <v/>
      </c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</row>
    <row r="18" spans="1:59" s="69" customFormat="1" ht="24" customHeight="1" x14ac:dyDescent="0.75">
      <c r="B18" s="118">
        <f>IFERROR(IF(MONTH(B2)&lt;&gt;MONTH(N15+1),"",N15+1),"")</f>
        <v>43947</v>
      </c>
      <c r="C18" s="119"/>
      <c r="D18" s="118">
        <f>IFERROR(IF(MONTH(B2)&lt;&gt;MONTH(B18+1),"",B18+1),"")</f>
        <v>43948</v>
      </c>
      <c r="E18" s="119"/>
      <c r="F18" s="118">
        <f>IFERROR(IF(MONTH(B2)&lt;&gt;MONTH(D18+1),"",D18+1),"")</f>
        <v>43949</v>
      </c>
      <c r="G18" s="119"/>
      <c r="H18" s="118">
        <f>IFERROR(IF(MONTH(B2)&lt;&gt;MONTH(F18+1),"",F18+1),"")</f>
        <v>43950</v>
      </c>
      <c r="I18" s="119"/>
      <c r="J18" s="118">
        <f>IFERROR(IF(MONTH(B2)&lt;&gt;MONTH(H18+1),"",H18+1),"")</f>
        <v>43951</v>
      </c>
      <c r="K18" s="119"/>
      <c r="L18" s="118" t="str">
        <f>IFERROR(IF(MONTH(B2)&lt;&gt;MONTH(J18+1),"",J18+1),"")</f>
        <v/>
      </c>
      <c r="M18" s="119"/>
      <c r="N18" s="118" t="str">
        <f>IFERROR(IF(MONTH(B2)&lt;&gt;MONTH(L18+1),"",L18+1),"")</f>
        <v/>
      </c>
      <c r="O18" s="119"/>
      <c r="Q18" s="118">
        <f>IFERROR(IF(MONTH(Q2)&lt;&gt;MONTH(AC15+1),"",AC15+1),"")</f>
        <v>43975</v>
      </c>
      <c r="R18" s="119"/>
      <c r="S18" s="118">
        <f>IFERROR(IF(MONTH(Q2)&lt;&gt;MONTH(Q18+1),"",Q18+1),"")</f>
        <v>43976</v>
      </c>
      <c r="T18" s="119"/>
      <c r="U18" s="118">
        <f>IFERROR(IF(MONTH(Q2)&lt;&gt;MONTH(S18+1),"",S18+1),"")</f>
        <v>43977</v>
      </c>
      <c r="V18" s="119"/>
      <c r="W18" s="118">
        <f>IFERROR(IF(MONTH(Q2)&lt;&gt;MONTH(U18+1),"",U18+1),"")</f>
        <v>43978</v>
      </c>
      <c r="X18" s="119"/>
      <c r="Y18" s="118">
        <f>IFERROR(IF(MONTH(Q2)&lt;&gt;MONTH(W18+1),"",W18+1),"")</f>
        <v>43979</v>
      </c>
      <c r="Z18" s="119"/>
      <c r="AA18" s="118">
        <f>IFERROR(IF(MONTH(Q2)&lt;&gt;MONTH(Y18+1),"",Y18+1),"")</f>
        <v>43980</v>
      </c>
      <c r="AB18" s="119"/>
      <c r="AC18" s="118">
        <f>IFERROR(IF(MONTH(Q2)&lt;&gt;MONTH(AA18+1),"",AA18+1),"")</f>
        <v>43981</v>
      </c>
      <c r="AD18" s="119"/>
      <c r="AE18" s="68"/>
      <c r="AF18" s="118">
        <f>IFERROR(IF(MONTH(AF2)&lt;&gt;MONTH(AR15+1),"",AR15+1),"")</f>
        <v>44010</v>
      </c>
      <c r="AG18" s="119"/>
      <c r="AH18" s="118">
        <f>IFERROR(IF(MONTH(AF2)&lt;&gt;MONTH(AF18+1),"",AF18+1),"")</f>
        <v>44011</v>
      </c>
      <c r="AI18" s="119"/>
      <c r="AJ18" s="118">
        <f>IFERROR(IF(MONTH(AF2)&lt;&gt;MONTH(AH18+1),"",AH18+1),"")</f>
        <v>44012</v>
      </c>
      <c r="AK18" s="119"/>
      <c r="AL18" s="118" t="str">
        <f>IFERROR(IF(MONTH(AF2)&lt;&gt;MONTH(AJ18+1),"",AJ18+1),"")</f>
        <v/>
      </c>
      <c r="AM18" s="119"/>
      <c r="AN18" s="118" t="str">
        <f>IFERROR(IF(MONTH(AF2)&lt;&gt;MONTH(AL18+1),"",AL18+1),"")</f>
        <v/>
      </c>
      <c r="AO18" s="119"/>
      <c r="AP18" s="118" t="str">
        <f>IFERROR(IF(MONTH(AF2)&lt;&gt;MONTH(AN18+1),"",AN18+1),"")</f>
        <v/>
      </c>
      <c r="AQ18" s="119"/>
      <c r="AR18" s="118" t="str">
        <f>IFERROR(IF(MONTH(AF2)&lt;&gt;MONTH(AP18+1),"",AP18+1),"")</f>
        <v/>
      </c>
      <c r="AS18" s="119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</row>
    <row r="19" spans="1:59" s="69" customFormat="1" ht="24" customHeight="1" x14ac:dyDescent="0.75">
      <c r="B19" s="111" t="str">
        <f>IFERROR(VLOOKUP(B18,祝日計算!$AR$2:$AT$1099,3,FALSE),"")</f>
        <v/>
      </c>
      <c r="C19" s="112"/>
      <c r="D19" s="111" t="str">
        <f>IFERROR(VLOOKUP(D18,祝日計算!$AR$2:$AT$1099,3,FALSE),"")</f>
        <v/>
      </c>
      <c r="E19" s="112"/>
      <c r="F19" s="111" t="str">
        <f>IFERROR(VLOOKUP(F18,祝日計算!$AR$2:$AT$1099,3,FALSE),"")</f>
        <v/>
      </c>
      <c r="G19" s="112"/>
      <c r="H19" s="111" t="str">
        <f>IFERROR(VLOOKUP(H18,祝日計算!$AR$2:$AT$1099,3,FALSE),"")</f>
        <v>昭和の日</v>
      </c>
      <c r="I19" s="112"/>
      <c r="J19" s="111" t="str">
        <f>IFERROR(VLOOKUP(J18,祝日計算!$AR$2:$AT$1099,3,FALSE),"")</f>
        <v/>
      </c>
      <c r="K19" s="112"/>
      <c r="L19" s="111" t="str">
        <f>IFERROR(VLOOKUP(L18,祝日計算!$AR$2:$AT$1099,3,FALSE),"")</f>
        <v/>
      </c>
      <c r="M19" s="112"/>
      <c r="N19" s="111" t="str">
        <f>IFERROR(VLOOKUP(N18,祝日計算!$AR$2:$AT$1099,3,FALSE),"")</f>
        <v/>
      </c>
      <c r="O19" s="112"/>
      <c r="Q19" s="111" t="str">
        <f>IFERROR(VLOOKUP(Q18,祝日計算!$AR$2:$AT$1099,3,FALSE),"")</f>
        <v/>
      </c>
      <c r="R19" s="112"/>
      <c r="S19" s="111" t="str">
        <f>IFERROR(VLOOKUP(S18,祝日計算!$AR$2:$AT$1099,3,FALSE),"")</f>
        <v/>
      </c>
      <c r="T19" s="112"/>
      <c r="U19" s="111" t="str">
        <f>IFERROR(VLOOKUP(U18,祝日計算!$AR$2:$AT$1099,3,FALSE),"")</f>
        <v/>
      </c>
      <c r="V19" s="112"/>
      <c r="W19" s="111" t="str">
        <f>IFERROR(VLOOKUP(W18,祝日計算!$AR$2:$AT$1099,3,FALSE),"")</f>
        <v/>
      </c>
      <c r="X19" s="112"/>
      <c r="Y19" s="111" t="str">
        <f>IFERROR(VLOOKUP(Y18,祝日計算!$AR$2:$AT$1099,3,FALSE),"")</f>
        <v/>
      </c>
      <c r="Z19" s="112"/>
      <c r="AA19" s="111" t="str">
        <f>IFERROR(VLOOKUP(AA18,祝日計算!$AR$2:$AT$1099,3,FALSE),"")</f>
        <v/>
      </c>
      <c r="AB19" s="112"/>
      <c r="AC19" s="111" t="str">
        <f>IFERROR(VLOOKUP(AC18,祝日計算!$AR$2:$AT$1099,3,FALSE),"")</f>
        <v/>
      </c>
      <c r="AD19" s="112"/>
      <c r="AE19" s="68"/>
      <c r="AF19" s="111" t="str">
        <f>IFERROR(VLOOKUP(AF18,祝日計算!$AR$2:$AT$1099,3,FALSE),"")</f>
        <v/>
      </c>
      <c r="AG19" s="112"/>
      <c r="AH19" s="111" t="str">
        <f>IFERROR(VLOOKUP(AH18,祝日計算!$AR$2:$AT$1099,3,FALSE),"")</f>
        <v/>
      </c>
      <c r="AI19" s="112"/>
      <c r="AJ19" s="111" t="str">
        <f>IFERROR(VLOOKUP(AJ18,祝日計算!$AR$2:$AT$1099,3,FALSE),"")</f>
        <v/>
      </c>
      <c r="AK19" s="112"/>
      <c r="AL19" s="111" t="str">
        <f>IFERROR(VLOOKUP(AL18,祝日計算!$AR$2:$AT$1099,3,FALSE),"")</f>
        <v/>
      </c>
      <c r="AM19" s="112"/>
      <c r="AN19" s="111" t="str">
        <f>IFERROR(VLOOKUP(AN18,祝日計算!$AR$2:$AT$1099,3,FALSE),"")</f>
        <v/>
      </c>
      <c r="AO19" s="112"/>
      <c r="AP19" s="111" t="str">
        <f>IFERROR(VLOOKUP(AP18,祝日計算!$AR$2:$AT$1099,3,FALSE),"")</f>
        <v/>
      </c>
      <c r="AQ19" s="112"/>
      <c r="AR19" s="111" t="str">
        <f>IFERROR(VLOOKUP(AR18,祝日計算!$AR$2:$AT$1099,3,FALSE),"")</f>
        <v/>
      </c>
      <c r="AS19" s="112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</row>
    <row r="20" spans="1:59" s="69" customFormat="1" ht="13.5" hidden="1" customHeight="1" x14ac:dyDescent="0.75">
      <c r="B20" s="71" t="str">
        <f>IFERROR(VLOOKUP(B21,祝日計算!$AR$2:$AU$1099,4,FALSE),"")</f>
        <v/>
      </c>
      <c r="C20" s="70"/>
      <c r="D20" s="71" t="str">
        <f>IFERROR(VLOOKUP(D21,祝日計算!$AR$2:$AU$1099,4,FALSE),"")</f>
        <v/>
      </c>
      <c r="E20" s="70"/>
      <c r="F20" s="123"/>
      <c r="G20" s="124"/>
      <c r="H20" s="124"/>
      <c r="I20" s="124"/>
      <c r="J20" s="124"/>
      <c r="K20" s="124"/>
      <c r="L20" s="124"/>
      <c r="M20" s="124"/>
      <c r="N20" s="124"/>
      <c r="O20" s="125"/>
      <c r="Q20" s="71">
        <f>IFERROR(VLOOKUP(Q21,祝日計算!$AR$2:$AU$1099,4,FALSE),"")</f>
        <v>1</v>
      </c>
      <c r="R20" s="70"/>
      <c r="S20" s="71" t="str">
        <f>IFERROR(VLOOKUP(S21,祝日計算!$AR$2:$AU$1099,4,FALSE),"")</f>
        <v/>
      </c>
      <c r="T20" s="70"/>
      <c r="U20" s="123"/>
      <c r="V20" s="124"/>
      <c r="W20" s="124"/>
      <c r="X20" s="124"/>
      <c r="Y20" s="124"/>
      <c r="Z20" s="124"/>
      <c r="AA20" s="124"/>
      <c r="AB20" s="124"/>
      <c r="AC20" s="124"/>
      <c r="AD20" s="125"/>
      <c r="AE20" s="68"/>
      <c r="AF20" s="71" t="str">
        <f>IFERROR(VLOOKUP(AF21,祝日計算!$AR$2:$AU$1099,4,FALSE),"")</f>
        <v/>
      </c>
      <c r="AG20" s="70"/>
      <c r="AH20" s="71" t="str">
        <f>IFERROR(VLOOKUP(AH21,祝日計算!$AR$2:$AU$1099,4,FALSE),"")</f>
        <v/>
      </c>
      <c r="AI20" s="70"/>
      <c r="AJ20" s="123"/>
      <c r="AK20" s="124"/>
      <c r="AL20" s="124"/>
      <c r="AM20" s="124"/>
      <c r="AN20" s="124"/>
      <c r="AO20" s="124"/>
      <c r="AP20" s="124"/>
      <c r="AQ20" s="124"/>
      <c r="AR20" s="124"/>
      <c r="AS20" s="125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</row>
    <row r="21" spans="1:59" s="69" customFormat="1" ht="24" customHeight="1" x14ac:dyDescent="0.75">
      <c r="B21" s="118" t="str">
        <f>IFERROR(IF(MONTH(B2)&lt;&gt;MONTH(N18+1),"",N18+1),"")</f>
        <v/>
      </c>
      <c r="C21" s="119"/>
      <c r="D21" s="118" t="str">
        <f>IFERROR(IF(MONTH(B2)&lt;&gt;MONTH(B21+1),"",B21+1),"")</f>
        <v/>
      </c>
      <c r="E21" s="119"/>
      <c r="F21" s="120"/>
      <c r="G21" s="121"/>
      <c r="H21" s="121"/>
      <c r="I21" s="121"/>
      <c r="J21" s="121"/>
      <c r="K21" s="121"/>
      <c r="L21" s="121"/>
      <c r="M21" s="121"/>
      <c r="N21" s="121"/>
      <c r="O21" s="122"/>
      <c r="Q21" s="118">
        <f>IFERROR(IF(MONTH(Q2)&lt;&gt;MONTH(AC18+1),"",AC18+1),"")</f>
        <v>43982</v>
      </c>
      <c r="R21" s="119"/>
      <c r="S21" s="118" t="str">
        <f>IFERROR(IF(MONTH(Q2)&lt;&gt;MONTH(Q21+1),"",Q21+1),"")</f>
        <v/>
      </c>
      <c r="T21" s="119"/>
      <c r="U21" s="120"/>
      <c r="V21" s="121"/>
      <c r="W21" s="121"/>
      <c r="X21" s="121"/>
      <c r="Y21" s="121"/>
      <c r="Z21" s="121"/>
      <c r="AA21" s="121"/>
      <c r="AB21" s="121"/>
      <c r="AC21" s="121"/>
      <c r="AD21" s="122"/>
      <c r="AE21" s="68"/>
      <c r="AF21" s="118" t="str">
        <f>IFERROR(IF(MONTH(AF2)&lt;&gt;MONTH(AR18+1),"",AR18+1),"")</f>
        <v/>
      </c>
      <c r="AG21" s="119"/>
      <c r="AH21" s="118" t="str">
        <f>IFERROR(IF(MONTH(AF2)&lt;&gt;MONTH(AF21+1),"",AF21+1),"")</f>
        <v/>
      </c>
      <c r="AI21" s="119"/>
      <c r="AJ21" s="120"/>
      <c r="AK21" s="121"/>
      <c r="AL21" s="121"/>
      <c r="AM21" s="121"/>
      <c r="AN21" s="121"/>
      <c r="AO21" s="121"/>
      <c r="AP21" s="121"/>
      <c r="AQ21" s="121"/>
      <c r="AR21" s="121"/>
      <c r="AS21" s="122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</row>
    <row r="22" spans="1:59" s="69" customFormat="1" ht="24" customHeight="1" x14ac:dyDescent="0.75">
      <c r="B22" s="113" t="str">
        <f>IFERROR(VLOOKUP(B21,祝日計算!$AR$2:$AT$1099,3,FALSE),"")</f>
        <v/>
      </c>
      <c r="C22" s="114"/>
      <c r="D22" s="113" t="str">
        <f>IFERROR(VLOOKUP(D21,祝日計算!$AR$2:$AT$1099,3,FALSE),"")</f>
        <v/>
      </c>
      <c r="E22" s="114"/>
      <c r="F22" s="115"/>
      <c r="G22" s="116"/>
      <c r="H22" s="116"/>
      <c r="I22" s="116"/>
      <c r="J22" s="116"/>
      <c r="K22" s="116"/>
      <c r="L22" s="116"/>
      <c r="M22" s="116"/>
      <c r="N22" s="116"/>
      <c r="O22" s="117"/>
      <c r="Q22" s="113" t="str">
        <f>IFERROR(VLOOKUP(Q21,祝日計算!$AR$2:$AT$1099,3,FALSE),"")</f>
        <v/>
      </c>
      <c r="R22" s="114"/>
      <c r="S22" s="113" t="str">
        <f>IFERROR(VLOOKUP(S21,祝日計算!$AR$2:$AT$1099,3,FALSE),"")</f>
        <v/>
      </c>
      <c r="T22" s="114"/>
      <c r="U22" s="115"/>
      <c r="V22" s="116"/>
      <c r="W22" s="116"/>
      <c r="X22" s="116"/>
      <c r="Y22" s="116"/>
      <c r="Z22" s="116"/>
      <c r="AA22" s="116"/>
      <c r="AB22" s="116"/>
      <c r="AC22" s="116"/>
      <c r="AD22" s="117"/>
      <c r="AE22" s="68"/>
      <c r="AF22" s="113" t="str">
        <f>IFERROR(VLOOKUP(AF21,祝日計算!$AR$2:$AT$1099,3,FALSE),"")</f>
        <v/>
      </c>
      <c r="AG22" s="114"/>
      <c r="AH22" s="113" t="str">
        <f>IFERROR(VLOOKUP(AH21,祝日計算!$AR$2:$AT$1099,3,FALSE),"")</f>
        <v/>
      </c>
      <c r="AI22" s="114"/>
      <c r="AJ22" s="115"/>
      <c r="AK22" s="116"/>
      <c r="AL22" s="116"/>
      <c r="AM22" s="116"/>
      <c r="AN22" s="116"/>
      <c r="AO22" s="116"/>
      <c r="AP22" s="116"/>
      <c r="AQ22" s="116"/>
      <c r="AR22" s="116"/>
      <c r="AS22" s="117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</row>
    <row r="23" spans="1:59" s="78" customFormat="1" ht="7.5" customHeight="1" x14ac:dyDescent="0.65">
      <c r="B23" s="80">
        <f>DATE(IF(C23&lt;=3,祝日計算!$A$2+1,祝日計算!$A$2),C23,1)</f>
        <v>44013</v>
      </c>
      <c r="C23" s="79">
        <v>7</v>
      </c>
      <c r="E23" s="79">
        <v>2008</v>
      </c>
      <c r="F23" s="79">
        <v>9</v>
      </c>
      <c r="Q23" s="80">
        <f>DATE(IF(R23&lt;=3,祝日計算!$A$2+1,祝日計算!$A$2),R23,1)</f>
        <v>44044</v>
      </c>
      <c r="R23" s="79">
        <v>8</v>
      </c>
      <c r="T23" s="79">
        <v>2008</v>
      </c>
      <c r="U23" s="79">
        <v>9</v>
      </c>
      <c r="AE23" s="68"/>
      <c r="AF23" s="80">
        <f>DATE(IF(AG23&lt;=3,祝日計算!$A$2+1,祝日計算!$A$2),AG23,1)</f>
        <v>44075</v>
      </c>
      <c r="AG23" s="79">
        <v>9</v>
      </c>
      <c r="AI23" s="79">
        <v>2008</v>
      </c>
      <c r="AJ23" s="79">
        <v>9</v>
      </c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</row>
    <row r="24" spans="1:59" s="76" customFormat="1" ht="22.5" customHeight="1" x14ac:dyDescent="0.65">
      <c r="A24" s="77"/>
      <c r="B24" s="129" t="str">
        <f>TEXT(B23,"　m月")</f>
        <v xml:space="preserve"> 7月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77"/>
      <c r="Q24" s="129" t="str">
        <f>TEXT(Q23,"　m月")</f>
        <v xml:space="preserve"> 8月</v>
      </c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68"/>
      <c r="AF24" s="129" t="str">
        <f>TEXT(AF23,"　m月")</f>
        <v xml:space="preserve"> 9月</v>
      </c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</row>
    <row r="25" spans="1:59" x14ac:dyDescent="0.65">
      <c r="B25" s="126" t="s">
        <v>169</v>
      </c>
      <c r="C25" s="127"/>
      <c r="D25" s="126" t="s">
        <v>168</v>
      </c>
      <c r="E25" s="127"/>
      <c r="F25" s="126" t="s">
        <v>167</v>
      </c>
      <c r="G25" s="127"/>
      <c r="H25" s="126" t="s">
        <v>166</v>
      </c>
      <c r="I25" s="127"/>
      <c r="J25" s="126" t="s">
        <v>165</v>
      </c>
      <c r="K25" s="127"/>
      <c r="L25" s="126" t="s">
        <v>164</v>
      </c>
      <c r="M25" s="127"/>
      <c r="N25" s="128" t="s">
        <v>163</v>
      </c>
      <c r="O25" s="127"/>
      <c r="Q25" s="126" t="s">
        <v>169</v>
      </c>
      <c r="R25" s="127"/>
      <c r="S25" s="126" t="s">
        <v>168</v>
      </c>
      <c r="T25" s="127"/>
      <c r="U25" s="126" t="s">
        <v>167</v>
      </c>
      <c r="V25" s="127"/>
      <c r="W25" s="126" t="s">
        <v>166</v>
      </c>
      <c r="X25" s="127"/>
      <c r="Y25" s="126" t="s">
        <v>165</v>
      </c>
      <c r="Z25" s="127"/>
      <c r="AA25" s="126" t="s">
        <v>164</v>
      </c>
      <c r="AB25" s="127"/>
      <c r="AC25" s="128" t="s">
        <v>163</v>
      </c>
      <c r="AD25" s="127"/>
      <c r="AF25" s="126" t="s">
        <v>169</v>
      </c>
      <c r="AG25" s="127"/>
      <c r="AH25" s="126" t="s">
        <v>168</v>
      </c>
      <c r="AI25" s="127"/>
      <c r="AJ25" s="126" t="s">
        <v>167</v>
      </c>
      <c r="AK25" s="127"/>
      <c r="AL25" s="126" t="s">
        <v>166</v>
      </c>
      <c r="AM25" s="127"/>
      <c r="AN25" s="126" t="s">
        <v>165</v>
      </c>
      <c r="AO25" s="127"/>
      <c r="AP25" s="126" t="s">
        <v>164</v>
      </c>
      <c r="AQ25" s="127"/>
      <c r="AR25" s="128" t="s">
        <v>163</v>
      </c>
      <c r="AS25" s="127"/>
    </row>
    <row r="26" spans="1:59" ht="13.5" hidden="1" customHeight="1" x14ac:dyDescent="0.65">
      <c r="B26" s="71" t="str">
        <f>IFERROR(VLOOKUP(B27,祝日計算!$AR$2:$AU$1099,4,FALSE),"")</f>
        <v/>
      </c>
      <c r="C26" s="75"/>
      <c r="D26" s="71" t="str">
        <f>IFERROR(VLOOKUP(D27,祝日計算!$AR$2:$AU$1099,4,FALSE),"")</f>
        <v/>
      </c>
      <c r="E26" s="75"/>
      <c r="F26" s="71" t="str">
        <f>IFERROR(VLOOKUP(F27,祝日計算!$AR$2:$AU$1099,4,FALSE),"")</f>
        <v/>
      </c>
      <c r="G26" s="75"/>
      <c r="H26" s="71">
        <f>IFERROR(VLOOKUP(H27,祝日計算!$AR$2:$AU$1099,4,FALSE),"")</f>
        <v>0</v>
      </c>
      <c r="I26" s="75"/>
      <c r="J26" s="71">
        <f>IFERROR(VLOOKUP(J27,祝日計算!$AR$2:$AU$1099,4,FALSE),"")</f>
        <v>0</v>
      </c>
      <c r="K26" s="75"/>
      <c r="L26" s="71">
        <f>IFERROR(VLOOKUP(L27,祝日計算!$AR$2:$AU$1099,4,FALSE),"")</f>
        <v>0</v>
      </c>
      <c r="M26" s="75"/>
      <c r="N26" s="71">
        <f>IFERROR(VLOOKUP(N27,祝日計算!$AR$2:$AU$1099,4,FALSE),"")</f>
        <v>1</v>
      </c>
      <c r="O26" s="72">
        <f>IF(N26="","",IF(N28&lt;&gt;"",1,IF(N26=1,2,0)))</f>
        <v>2</v>
      </c>
      <c r="Q26" s="71" t="str">
        <f>IFERROR(VLOOKUP(Q27,祝日計算!$AR$2:$AU$1099,4,FALSE),"")</f>
        <v/>
      </c>
      <c r="R26" s="75"/>
      <c r="S26" s="71" t="str">
        <f>IFERROR(VLOOKUP(S27,祝日計算!$AR$2:$AU$1099,4,FALSE),"")</f>
        <v/>
      </c>
      <c r="T26" s="75"/>
      <c r="U26" s="71" t="str">
        <f>IFERROR(VLOOKUP(U27,祝日計算!$AR$2:$AU$1099,4,FALSE),"")</f>
        <v/>
      </c>
      <c r="V26" s="75"/>
      <c r="W26" s="71" t="str">
        <f>IFERROR(VLOOKUP(W27,祝日計算!$AR$2:$AU$1099,4,FALSE),"")</f>
        <v/>
      </c>
      <c r="X26" s="75"/>
      <c r="Y26" s="71" t="str">
        <f>IFERROR(VLOOKUP(Y27,祝日計算!$AR$2:$AU$1099,4,FALSE),"")</f>
        <v/>
      </c>
      <c r="Z26" s="75"/>
      <c r="AA26" s="71" t="str">
        <f>IFERROR(VLOOKUP(AA27,祝日計算!$AR$2:$AU$1099,4,FALSE),"")</f>
        <v/>
      </c>
      <c r="AB26" s="75"/>
      <c r="AC26" s="71">
        <f>IFERROR(VLOOKUP(AC27,祝日計算!$AR$2:$AU$1099,4,FALSE),"")</f>
        <v>1</v>
      </c>
      <c r="AD26" s="72">
        <f>IF(AC26="","",IF(AC28&lt;&gt;"",1,IF(AC26=1,2,0)))</f>
        <v>2</v>
      </c>
      <c r="AF26" s="71" t="str">
        <f>IFERROR(VLOOKUP(AF27,祝日計算!$AR$2:$AU$1099,4,FALSE),"")</f>
        <v/>
      </c>
      <c r="AG26" s="75"/>
      <c r="AH26" s="71" t="str">
        <f>IFERROR(VLOOKUP(AH27,祝日計算!$AR$2:$AU$1099,4,FALSE),"")</f>
        <v/>
      </c>
      <c r="AI26" s="75"/>
      <c r="AJ26" s="71">
        <f>IFERROR(VLOOKUP(AJ27,祝日計算!$AR$2:$AU$1099,4,FALSE),"")</f>
        <v>0</v>
      </c>
      <c r="AK26" s="75"/>
      <c r="AL26" s="71">
        <f>IFERROR(VLOOKUP(AL27,祝日計算!$AR$2:$AU$1099,4,FALSE),"")</f>
        <v>0</v>
      </c>
      <c r="AM26" s="75"/>
      <c r="AN26" s="71">
        <f>IFERROR(VLOOKUP(AN27,祝日計算!$AR$2:$AU$1099,4,FALSE),"")</f>
        <v>0</v>
      </c>
      <c r="AO26" s="75"/>
      <c r="AP26" s="71">
        <f>IFERROR(VLOOKUP(AP27,祝日計算!$AR$2:$AU$1099,4,FALSE),"")</f>
        <v>0</v>
      </c>
      <c r="AQ26" s="75"/>
      <c r="AR26" s="71">
        <f>IFERROR(VLOOKUP(AR27,祝日計算!$AR$2:$AU$1099,4,FALSE),"")</f>
        <v>1</v>
      </c>
      <c r="AS26" s="72">
        <f>IF(AR26="","",IF(AR28&lt;&gt;"",1,IF(AR26=1,2,0)))</f>
        <v>2</v>
      </c>
    </row>
    <row r="27" spans="1:59" s="69" customFormat="1" ht="24" customHeight="1" x14ac:dyDescent="0.75">
      <c r="A27" s="74"/>
      <c r="B27" s="118" t="str">
        <f>IF(WEEKDAY(B23)=1,B23,"")</f>
        <v/>
      </c>
      <c r="C27" s="119"/>
      <c r="D27" s="118" t="str">
        <f>IF(B27="",IF(WEEKDAY(B23)=2,B23,""),B27+1)</f>
        <v/>
      </c>
      <c r="E27" s="119" t="s">
        <v>162</v>
      </c>
      <c r="F27" s="118" t="str">
        <f>IF(D27="",IF(WEEKDAY(B23)=3,B23,""),D27+1)</f>
        <v/>
      </c>
      <c r="G27" s="119" t="s">
        <v>162</v>
      </c>
      <c r="H27" s="118">
        <f>IF(F27="",IF(WEEKDAY(B23)=4,B23,""),F27+1)</f>
        <v>44013</v>
      </c>
      <c r="I27" s="119" t="s">
        <v>162</v>
      </c>
      <c r="J27" s="118">
        <f>IF(H27="",IF(WEEKDAY(B23)=5,B23,""),H27+1)</f>
        <v>44014</v>
      </c>
      <c r="K27" s="119" t="s">
        <v>162</v>
      </c>
      <c r="L27" s="118">
        <f>IF(J27="",IF(WEEKDAY(B23)=6,B23,""),J27+1)</f>
        <v>44015</v>
      </c>
      <c r="M27" s="119" t="s">
        <v>162</v>
      </c>
      <c r="N27" s="118">
        <f>IF(L27="",B23,L27+1)</f>
        <v>44016</v>
      </c>
      <c r="O27" s="119" t="s">
        <v>162</v>
      </c>
      <c r="Q27" s="118" t="str">
        <f>IF(WEEKDAY(Q23)=1,Q23,"")</f>
        <v/>
      </c>
      <c r="R27" s="119"/>
      <c r="S27" s="118" t="str">
        <f>IF(Q27="",IF(WEEKDAY(Q23)=2,Q23,""),Q27+1)</f>
        <v/>
      </c>
      <c r="T27" s="119" t="s">
        <v>162</v>
      </c>
      <c r="U27" s="118" t="str">
        <f>IF(S27="",IF(WEEKDAY(Q23)=3,Q23,""),S27+1)</f>
        <v/>
      </c>
      <c r="V27" s="119" t="s">
        <v>162</v>
      </c>
      <c r="W27" s="118" t="str">
        <f>IF(U27="",IF(WEEKDAY(Q23)=4,Q23,""),U27+1)</f>
        <v/>
      </c>
      <c r="X27" s="119" t="s">
        <v>162</v>
      </c>
      <c r="Y27" s="118" t="str">
        <f>IF(W27="",IF(WEEKDAY(Q23)=5,Q23,""),W27+1)</f>
        <v/>
      </c>
      <c r="Z27" s="119" t="s">
        <v>162</v>
      </c>
      <c r="AA27" s="118" t="str">
        <f>IF(Y27="",IF(WEEKDAY(Q23)=6,Q23,""),Y27+1)</f>
        <v/>
      </c>
      <c r="AB27" s="119" t="s">
        <v>162</v>
      </c>
      <c r="AC27" s="118">
        <f>IF(AA27="",Q23,AA27+1)</f>
        <v>44044</v>
      </c>
      <c r="AD27" s="119" t="s">
        <v>162</v>
      </c>
      <c r="AE27" s="68"/>
      <c r="AF27" s="118" t="str">
        <f>IF(WEEKDAY(AF23)=1,AF23,"")</f>
        <v/>
      </c>
      <c r="AG27" s="119"/>
      <c r="AH27" s="118" t="str">
        <f>IF(AF27="",IF(WEEKDAY(AF23)=2,AF23,""),AF27+1)</f>
        <v/>
      </c>
      <c r="AI27" s="119" t="s">
        <v>162</v>
      </c>
      <c r="AJ27" s="118">
        <f>IF(AH27="",IF(WEEKDAY(AF23)=3,AF23,""),AH27+1)</f>
        <v>44075</v>
      </c>
      <c r="AK27" s="119" t="s">
        <v>162</v>
      </c>
      <c r="AL27" s="118">
        <f>IF(AJ27="",IF(WEEKDAY(AF23)=4,AF23,""),AJ27+1)</f>
        <v>44076</v>
      </c>
      <c r="AM27" s="119" t="s">
        <v>162</v>
      </c>
      <c r="AN27" s="118">
        <f>IF(AL27="",IF(WEEKDAY(AF23)=5,AF23,""),AL27+1)</f>
        <v>44077</v>
      </c>
      <c r="AO27" s="119" t="s">
        <v>162</v>
      </c>
      <c r="AP27" s="118">
        <f>IF(AN27="",IF(WEEKDAY(AF23)=6,AF23,""),AN27+1)</f>
        <v>44078</v>
      </c>
      <c r="AQ27" s="119" t="s">
        <v>162</v>
      </c>
      <c r="AR27" s="118">
        <f>IF(AP27="",AF23,AP27+1)</f>
        <v>44079</v>
      </c>
      <c r="AS27" s="119" t="s">
        <v>162</v>
      </c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</row>
    <row r="28" spans="1:59" s="69" customFormat="1" ht="24" customHeight="1" x14ac:dyDescent="0.75">
      <c r="B28" s="111" t="str">
        <f>IFERROR(VLOOKUP(B27,祝日計算!$AR$2:$AT$1099,3,FALSE),"")</f>
        <v/>
      </c>
      <c r="C28" s="112"/>
      <c r="D28" s="111" t="str">
        <f>IFERROR(VLOOKUP(D27,祝日計算!$AR$2:$AT$1099,3,FALSE),"")</f>
        <v/>
      </c>
      <c r="E28" s="112"/>
      <c r="F28" s="111" t="str">
        <f>IFERROR(VLOOKUP(F27,祝日計算!$AR$2:$AT$1099,3,FALSE),"")</f>
        <v/>
      </c>
      <c r="G28" s="112"/>
      <c r="H28" s="111" t="str">
        <f>IFERROR(VLOOKUP(H27,祝日計算!$AR$2:$AT$1099,3,FALSE),"")</f>
        <v/>
      </c>
      <c r="I28" s="112"/>
      <c r="J28" s="111" t="str">
        <f>IFERROR(VLOOKUP(J27,祝日計算!$AR$2:$AT$1099,3,FALSE),"")</f>
        <v/>
      </c>
      <c r="K28" s="112"/>
      <c r="L28" s="111" t="str">
        <f>IFERROR(VLOOKUP(L27,祝日計算!$AR$2:$AT$1099,3,FALSE),"")</f>
        <v/>
      </c>
      <c r="M28" s="112"/>
      <c r="N28" s="111" t="str">
        <f>IFERROR(VLOOKUP(N27,祝日計算!$AR$2:$AT$1099,3,FALSE),"")</f>
        <v/>
      </c>
      <c r="O28" s="112"/>
      <c r="Q28" s="111" t="str">
        <f>IFERROR(VLOOKUP(Q27,祝日計算!$AR$2:$AT$1099,3,FALSE),"")</f>
        <v/>
      </c>
      <c r="R28" s="112"/>
      <c r="S28" s="111" t="str">
        <f>IFERROR(VLOOKUP(S27,祝日計算!$AR$2:$AT$1099,3,FALSE),"")</f>
        <v/>
      </c>
      <c r="T28" s="112"/>
      <c r="U28" s="111" t="str">
        <f>IFERROR(VLOOKUP(U27,祝日計算!$AR$2:$AT$1099,3,FALSE),"")</f>
        <v/>
      </c>
      <c r="V28" s="112"/>
      <c r="W28" s="111" t="str">
        <f>IFERROR(VLOOKUP(W27,祝日計算!$AR$2:$AT$1099,3,FALSE),"")</f>
        <v/>
      </c>
      <c r="X28" s="112"/>
      <c r="Y28" s="111" t="str">
        <f>IFERROR(VLOOKUP(Y27,祝日計算!$AR$2:$AT$1099,3,FALSE),"")</f>
        <v/>
      </c>
      <c r="Z28" s="112"/>
      <c r="AA28" s="111" t="str">
        <f>IFERROR(VLOOKUP(AA27,祝日計算!$AR$2:$AT$1099,3,FALSE),"")</f>
        <v/>
      </c>
      <c r="AB28" s="112"/>
      <c r="AC28" s="111" t="str">
        <f>IFERROR(VLOOKUP(AC27,祝日計算!$AR$2:$AT$1099,3,FALSE),"")</f>
        <v/>
      </c>
      <c r="AD28" s="112"/>
      <c r="AE28" s="68"/>
      <c r="AF28" s="111" t="str">
        <f>IFERROR(VLOOKUP(AF27,祝日計算!$AR$2:$AT$1099,3,FALSE),"")</f>
        <v/>
      </c>
      <c r="AG28" s="112"/>
      <c r="AH28" s="111" t="str">
        <f>IFERROR(VLOOKUP(AH27,祝日計算!$AR$2:$AT$1099,3,FALSE),"")</f>
        <v/>
      </c>
      <c r="AI28" s="112"/>
      <c r="AJ28" s="111" t="str">
        <f>IFERROR(VLOOKUP(AJ27,祝日計算!$AR$2:$AT$1099,3,FALSE),"")</f>
        <v/>
      </c>
      <c r="AK28" s="112"/>
      <c r="AL28" s="111" t="str">
        <f>IFERROR(VLOOKUP(AL27,祝日計算!$AR$2:$AT$1099,3,FALSE),"")</f>
        <v/>
      </c>
      <c r="AM28" s="112"/>
      <c r="AN28" s="111" t="str">
        <f>IFERROR(VLOOKUP(AN27,祝日計算!$AR$2:$AT$1099,3,FALSE),"")</f>
        <v/>
      </c>
      <c r="AO28" s="112"/>
      <c r="AP28" s="111" t="str">
        <f>IFERROR(VLOOKUP(AP27,祝日計算!$AR$2:$AT$1099,3,FALSE),"")</f>
        <v/>
      </c>
      <c r="AQ28" s="112"/>
      <c r="AR28" s="111" t="str">
        <f>IFERROR(VLOOKUP(AR27,祝日計算!$AR$2:$AT$1099,3,FALSE),"")</f>
        <v/>
      </c>
      <c r="AS28" s="112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</row>
    <row r="29" spans="1:59" s="69" customFormat="1" ht="13.5" hidden="1" customHeight="1" x14ac:dyDescent="0.75">
      <c r="B29" s="71">
        <f>IFERROR(VLOOKUP(B30,祝日計算!$AR$2:$AU$1099,4,FALSE),"")</f>
        <v>1</v>
      </c>
      <c r="C29" s="70"/>
      <c r="D29" s="71">
        <f>IFERROR(VLOOKUP(D30,祝日計算!$AR$2:$AU$1099,4,FALSE),"")</f>
        <v>0</v>
      </c>
      <c r="E29" s="70"/>
      <c r="F29" s="71">
        <f>IFERROR(VLOOKUP(F30,祝日計算!$AR$2:$AU$1099,4,FALSE),"")</f>
        <v>0</v>
      </c>
      <c r="G29" s="70"/>
      <c r="H29" s="71">
        <f>IFERROR(VLOOKUP(H30,祝日計算!$AR$2:$AU$1099,4,FALSE),"")</f>
        <v>0</v>
      </c>
      <c r="I29" s="70"/>
      <c r="J29" s="71">
        <f>IFERROR(VLOOKUP(J30,祝日計算!$AR$2:$AU$1099,4,FALSE),"")</f>
        <v>0</v>
      </c>
      <c r="K29" s="70"/>
      <c r="L29" s="71">
        <f>IFERROR(VLOOKUP(L30,祝日計算!$AR$2:$AU$1099,4,FALSE),"")</f>
        <v>0</v>
      </c>
      <c r="M29" s="70"/>
      <c r="N29" s="71">
        <f>IFERROR(VLOOKUP(N30,祝日計算!$AR$2:$AU$1099,4,FALSE),"")</f>
        <v>1</v>
      </c>
      <c r="O29" s="72">
        <f>IF(N29="","",IF(N31&lt;&gt;"",1,IF(N29=1,2,0)))</f>
        <v>2</v>
      </c>
      <c r="Q29" s="71">
        <f>IFERROR(VLOOKUP(Q30,祝日計算!$AR$2:$AU$1099,4,FALSE),"")</f>
        <v>1</v>
      </c>
      <c r="R29" s="70"/>
      <c r="S29" s="71">
        <f>IFERROR(VLOOKUP(S30,祝日計算!$AR$2:$AU$1099,4,FALSE),"")</f>
        <v>0</v>
      </c>
      <c r="T29" s="70"/>
      <c r="U29" s="71">
        <f>IFERROR(VLOOKUP(U30,祝日計算!$AR$2:$AU$1099,4,FALSE),"")</f>
        <v>0</v>
      </c>
      <c r="V29" s="70"/>
      <c r="W29" s="71">
        <f>IFERROR(VLOOKUP(W30,祝日計算!$AR$2:$AU$1099,4,FALSE),"")</f>
        <v>0</v>
      </c>
      <c r="X29" s="70"/>
      <c r="Y29" s="71">
        <f>IFERROR(VLOOKUP(Y30,祝日計算!$AR$2:$AU$1099,4,FALSE),"")</f>
        <v>0</v>
      </c>
      <c r="Z29" s="70"/>
      <c r="AA29" s="71">
        <f>IFERROR(VLOOKUP(AA30,祝日計算!$AR$2:$AU$1099,4,FALSE),"")</f>
        <v>0</v>
      </c>
      <c r="AB29" s="70"/>
      <c r="AC29" s="71">
        <f>IFERROR(VLOOKUP(AC30,祝日計算!$AR$2:$AU$1099,4,FALSE),"")</f>
        <v>1</v>
      </c>
      <c r="AD29" s="72">
        <f>IF(AC29="","",IF(AC31&lt;&gt;"",1,IF(AC29=1,2,0)))</f>
        <v>2</v>
      </c>
      <c r="AE29" s="68"/>
      <c r="AF29" s="71">
        <f>IFERROR(VLOOKUP(AF30,祝日計算!$AR$2:$AU$1099,4,FALSE),"")</f>
        <v>1</v>
      </c>
      <c r="AG29" s="70"/>
      <c r="AH29" s="71">
        <f>IFERROR(VLOOKUP(AH30,祝日計算!$AR$2:$AU$1099,4,FALSE),"")</f>
        <v>0</v>
      </c>
      <c r="AI29" s="70"/>
      <c r="AJ29" s="71">
        <f>IFERROR(VLOOKUP(AJ30,祝日計算!$AR$2:$AU$1099,4,FALSE),"")</f>
        <v>1</v>
      </c>
      <c r="AK29" s="70"/>
      <c r="AL29" s="71">
        <f>IFERROR(VLOOKUP(AL30,祝日計算!$AR$2:$AU$1099,4,FALSE),"")</f>
        <v>0</v>
      </c>
      <c r="AM29" s="70"/>
      <c r="AN29" s="71">
        <f>IFERROR(VLOOKUP(AN30,祝日計算!$AR$2:$AU$1099,4,FALSE),"")</f>
        <v>0</v>
      </c>
      <c r="AO29" s="70"/>
      <c r="AP29" s="71">
        <f>IFERROR(VLOOKUP(AP30,祝日計算!$AR$2:$AU$1099,4,FALSE),"")</f>
        <v>0</v>
      </c>
      <c r="AQ29" s="70"/>
      <c r="AR29" s="71">
        <f>IFERROR(VLOOKUP(AR30,祝日計算!$AR$2:$AU$1099,4,FALSE),"")</f>
        <v>1</v>
      </c>
      <c r="AS29" s="72">
        <f>IF(AR29="","",IF(AR31&lt;&gt;"",1,IF(AR29=1,2,0)))</f>
        <v>2</v>
      </c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</row>
    <row r="30" spans="1:59" s="69" customFormat="1" ht="24" customHeight="1" x14ac:dyDescent="0.75">
      <c r="B30" s="118">
        <f>N27+1</f>
        <v>44017</v>
      </c>
      <c r="C30" s="119"/>
      <c r="D30" s="118">
        <f>B30+1</f>
        <v>44018</v>
      </c>
      <c r="E30" s="119"/>
      <c r="F30" s="118">
        <f>D30+1</f>
        <v>44019</v>
      </c>
      <c r="G30" s="119"/>
      <c r="H30" s="118">
        <f>F30+1</f>
        <v>44020</v>
      </c>
      <c r="I30" s="119"/>
      <c r="J30" s="118">
        <f>H30+1</f>
        <v>44021</v>
      </c>
      <c r="K30" s="119"/>
      <c r="L30" s="118">
        <f>J30+1</f>
        <v>44022</v>
      </c>
      <c r="M30" s="119"/>
      <c r="N30" s="118">
        <f>L30+1</f>
        <v>44023</v>
      </c>
      <c r="O30" s="119"/>
      <c r="Q30" s="118">
        <f>AC27+1</f>
        <v>44045</v>
      </c>
      <c r="R30" s="119"/>
      <c r="S30" s="118">
        <f>Q30+1</f>
        <v>44046</v>
      </c>
      <c r="T30" s="119"/>
      <c r="U30" s="118">
        <f>S30+1</f>
        <v>44047</v>
      </c>
      <c r="V30" s="119"/>
      <c r="W30" s="118">
        <f>U30+1</f>
        <v>44048</v>
      </c>
      <c r="X30" s="119"/>
      <c r="Y30" s="118">
        <f>W30+1</f>
        <v>44049</v>
      </c>
      <c r="Z30" s="119"/>
      <c r="AA30" s="118">
        <f>Y30+1</f>
        <v>44050</v>
      </c>
      <c r="AB30" s="119"/>
      <c r="AC30" s="118">
        <f>AA30+1</f>
        <v>44051</v>
      </c>
      <c r="AD30" s="119"/>
      <c r="AE30" s="68"/>
      <c r="AF30" s="118">
        <f>AR27+1</f>
        <v>44080</v>
      </c>
      <c r="AG30" s="119"/>
      <c r="AH30" s="118">
        <f>AF30+1</f>
        <v>44081</v>
      </c>
      <c r="AI30" s="119"/>
      <c r="AJ30" s="118">
        <f>AH30+1</f>
        <v>44082</v>
      </c>
      <c r="AK30" s="119"/>
      <c r="AL30" s="118">
        <f>AJ30+1</f>
        <v>44083</v>
      </c>
      <c r="AM30" s="119"/>
      <c r="AN30" s="118">
        <f>AL30+1</f>
        <v>44084</v>
      </c>
      <c r="AO30" s="119"/>
      <c r="AP30" s="118">
        <f>AN30+1</f>
        <v>44085</v>
      </c>
      <c r="AQ30" s="119"/>
      <c r="AR30" s="118">
        <f>AP30+1</f>
        <v>44086</v>
      </c>
      <c r="AS30" s="119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</row>
    <row r="31" spans="1:59" s="69" customFormat="1" ht="24" customHeight="1" x14ac:dyDescent="0.75">
      <c r="B31" s="111" t="str">
        <f>IFERROR(VLOOKUP(B30,祝日計算!$AR$2:$AT$1099,3,FALSE),"")</f>
        <v/>
      </c>
      <c r="C31" s="112"/>
      <c r="D31" s="111" t="str">
        <f>IFERROR(VLOOKUP(D30,祝日計算!$AR$2:$AT$1099,3,FALSE),"")</f>
        <v/>
      </c>
      <c r="E31" s="112"/>
      <c r="F31" s="111" t="str">
        <f>IFERROR(VLOOKUP(F30,祝日計算!$AR$2:$AT$1099,3,FALSE),"")</f>
        <v/>
      </c>
      <c r="G31" s="112"/>
      <c r="H31" s="111" t="str">
        <f>IFERROR(VLOOKUP(H30,祝日計算!$AR$2:$AT$1099,3,FALSE),"")</f>
        <v/>
      </c>
      <c r="I31" s="112"/>
      <c r="J31" s="111" t="str">
        <f>IFERROR(VLOOKUP(J30,祝日計算!$AR$2:$AT$1099,3,FALSE),"")</f>
        <v/>
      </c>
      <c r="K31" s="112"/>
      <c r="L31" s="111" t="str">
        <f>IFERROR(VLOOKUP(L30,祝日計算!$AR$2:$AT$1099,3,FALSE),"")</f>
        <v/>
      </c>
      <c r="M31" s="112"/>
      <c r="N31" s="111" t="str">
        <f>IFERROR(VLOOKUP(N30,祝日計算!$AR$2:$AT$1099,3,FALSE),"")</f>
        <v/>
      </c>
      <c r="O31" s="112"/>
      <c r="Q31" s="111" t="str">
        <f>IFERROR(VLOOKUP(Q30,祝日計算!$AR$2:$AT$1099,3,FALSE),"")</f>
        <v/>
      </c>
      <c r="R31" s="112"/>
      <c r="S31" s="111" t="str">
        <f>IFERROR(VLOOKUP(S30,祝日計算!$AR$2:$AT$1099,3,FALSE),"")</f>
        <v/>
      </c>
      <c r="T31" s="112"/>
      <c r="U31" s="111" t="str">
        <f>IFERROR(VLOOKUP(U30,祝日計算!$AR$2:$AT$1099,3,FALSE),"")</f>
        <v/>
      </c>
      <c r="V31" s="112"/>
      <c r="W31" s="111" t="str">
        <f>IFERROR(VLOOKUP(W30,祝日計算!$AR$2:$AT$1099,3,FALSE),"")</f>
        <v/>
      </c>
      <c r="X31" s="112"/>
      <c r="Y31" s="111" t="str">
        <f>IFERROR(VLOOKUP(Y30,祝日計算!$AR$2:$AT$1099,3,FALSE),"")</f>
        <v/>
      </c>
      <c r="Z31" s="112"/>
      <c r="AA31" s="111" t="str">
        <f>IFERROR(VLOOKUP(AA30,祝日計算!$AR$2:$AT$1099,3,FALSE),"")</f>
        <v/>
      </c>
      <c r="AB31" s="112"/>
      <c r="AC31" s="111" t="str">
        <f>IFERROR(VLOOKUP(AC30,祝日計算!$AR$2:$AT$1099,3,FALSE),"")</f>
        <v/>
      </c>
      <c r="AD31" s="112"/>
      <c r="AE31" s="68"/>
      <c r="AF31" s="111" t="str">
        <f>IFERROR(VLOOKUP(AF30,祝日計算!$AR$2:$AT$1099,3,FALSE),"")</f>
        <v/>
      </c>
      <c r="AG31" s="112"/>
      <c r="AH31" s="111" t="str">
        <f>IFERROR(VLOOKUP(AH30,祝日計算!$AR$2:$AT$1099,3,FALSE),"")</f>
        <v/>
      </c>
      <c r="AI31" s="112"/>
      <c r="AJ31" s="111" t="str">
        <f>IFERROR(VLOOKUP(AJ30,祝日計算!$AR$2:$AT$1099,3,FALSE),"")</f>
        <v/>
      </c>
      <c r="AK31" s="112"/>
      <c r="AL31" s="111" t="str">
        <f>IFERROR(VLOOKUP(AL30,祝日計算!$AR$2:$AT$1099,3,FALSE),"")</f>
        <v/>
      </c>
      <c r="AM31" s="112"/>
      <c r="AN31" s="111" t="str">
        <f>IFERROR(VLOOKUP(AN30,祝日計算!$AR$2:$AT$1099,3,FALSE),"")</f>
        <v/>
      </c>
      <c r="AO31" s="112"/>
      <c r="AP31" s="111" t="str">
        <f>IFERROR(VLOOKUP(AP30,祝日計算!$AR$2:$AT$1099,3,FALSE),"")</f>
        <v/>
      </c>
      <c r="AQ31" s="112"/>
      <c r="AR31" s="111" t="str">
        <f>IFERROR(VLOOKUP(AR30,祝日計算!$AR$2:$AT$1099,3,FALSE),"")</f>
        <v/>
      </c>
      <c r="AS31" s="112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</row>
    <row r="32" spans="1:59" s="69" customFormat="1" ht="13.5" hidden="1" customHeight="1" x14ac:dyDescent="0.75">
      <c r="B32" s="71">
        <f>IFERROR(VLOOKUP(B33,祝日計算!$AR$2:$AU$1099,4,FALSE),"")</f>
        <v>1</v>
      </c>
      <c r="C32" s="70"/>
      <c r="D32" s="71">
        <f>IFERROR(VLOOKUP(D33,祝日計算!$AR$2:$AU$1099,4,FALSE),"")</f>
        <v>0</v>
      </c>
      <c r="E32" s="70"/>
      <c r="F32" s="71">
        <f>IFERROR(VLOOKUP(F33,祝日計算!$AR$2:$AU$1099,4,FALSE),"")</f>
        <v>1</v>
      </c>
      <c r="G32" s="70"/>
      <c r="H32" s="71">
        <f>IFERROR(VLOOKUP(H33,祝日計算!$AR$2:$AU$1099,4,FALSE),"")</f>
        <v>0</v>
      </c>
      <c r="I32" s="70"/>
      <c r="J32" s="71">
        <f>IFERROR(VLOOKUP(J33,祝日計算!$AR$2:$AU$1099,4,FALSE),"")</f>
        <v>0</v>
      </c>
      <c r="K32" s="70"/>
      <c r="L32" s="71">
        <f>IFERROR(VLOOKUP(L33,祝日計算!$AR$2:$AU$1099,4,FALSE),"")</f>
        <v>0</v>
      </c>
      <c r="M32" s="70"/>
      <c r="N32" s="71">
        <f>IFERROR(VLOOKUP(N33,祝日計算!$AR$2:$AU$1099,4,FALSE),"")</f>
        <v>1</v>
      </c>
      <c r="O32" s="72">
        <f>IF(N32="","",IF(N34&lt;&gt;"",1,IF(N32=1,2,0)))</f>
        <v>2</v>
      </c>
      <c r="Q32" s="71">
        <f>IFERROR(VLOOKUP(Q33,祝日計算!$AR$2:$AU$1099,4,FALSE),"")</f>
        <v>1</v>
      </c>
      <c r="R32" s="70"/>
      <c r="S32" s="71">
        <f>IFERROR(VLOOKUP(S33,祝日計算!$AR$2:$AU$1099,4,FALSE),"")</f>
        <v>1</v>
      </c>
      <c r="T32" s="70"/>
      <c r="U32" s="71">
        <f>IFERROR(VLOOKUP(U33,祝日計算!$AR$2:$AU$1099,4,FALSE),"")</f>
        <v>1</v>
      </c>
      <c r="V32" s="70"/>
      <c r="W32" s="71">
        <f>IFERROR(VLOOKUP(W33,祝日計算!$AR$2:$AU$1099,4,FALSE),"")</f>
        <v>0</v>
      </c>
      <c r="X32" s="70"/>
      <c r="Y32" s="71">
        <f>IFERROR(VLOOKUP(Y33,祝日計算!$AR$2:$AU$1099,4,FALSE),"")</f>
        <v>0</v>
      </c>
      <c r="Z32" s="70"/>
      <c r="AA32" s="71">
        <f>IFERROR(VLOOKUP(AA33,祝日計算!$AR$2:$AU$1099,4,FALSE),"")</f>
        <v>0</v>
      </c>
      <c r="AB32" s="70"/>
      <c r="AC32" s="71">
        <f>IFERROR(VLOOKUP(AC33,祝日計算!$AR$2:$AU$1099,4,FALSE),"")</f>
        <v>1</v>
      </c>
      <c r="AD32" s="72">
        <f>IF(AC32="","",IF(AC34&lt;&gt;"",1,IF(AC32=1,2,0)))</f>
        <v>2</v>
      </c>
      <c r="AE32" s="68"/>
      <c r="AF32" s="71">
        <f>IFERROR(VLOOKUP(AF33,祝日計算!$AR$2:$AU$1099,4,FALSE),"")</f>
        <v>1</v>
      </c>
      <c r="AG32" s="70"/>
      <c r="AH32" s="71">
        <f>IFERROR(VLOOKUP(AH33,祝日計算!$AR$2:$AU$1099,4,FALSE),"")</f>
        <v>0</v>
      </c>
      <c r="AI32" s="70"/>
      <c r="AJ32" s="71">
        <f>IFERROR(VLOOKUP(AJ33,祝日計算!$AR$2:$AU$1099,4,FALSE),"")</f>
        <v>0</v>
      </c>
      <c r="AK32" s="70"/>
      <c r="AL32" s="71">
        <f>IFERROR(VLOOKUP(AL33,祝日計算!$AR$2:$AU$1099,4,FALSE),"")</f>
        <v>0</v>
      </c>
      <c r="AM32" s="70"/>
      <c r="AN32" s="71">
        <f>IFERROR(VLOOKUP(AN33,祝日計算!$AR$2:$AU$1099,4,FALSE),"")</f>
        <v>0</v>
      </c>
      <c r="AO32" s="70"/>
      <c r="AP32" s="71">
        <f>IFERROR(VLOOKUP(AP33,祝日計算!$AR$2:$AU$1099,4,FALSE),"")</f>
        <v>0</v>
      </c>
      <c r="AQ32" s="70"/>
      <c r="AR32" s="71">
        <f>IFERROR(VLOOKUP(AR33,祝日計算!$AR$2:$AU$1099,4,FALSE),"")</f>
        <v>1</v>
      </c>
      <c r="AS32" s="72">
        <f>IF(AR32="","",IF(AR34&lt;&gt;"",1,IF(AR32=1,2,0)))</f>
        <v>2</v>
      </c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</row>
    <row r="33" spans="1:59" s="69" customFormat="1" ht="24" customHeight="1" x14ac:dyDescent="0.75">
      <c r="B33" s="118">
        <f>N30+1</f>
        <v>44024</v>
      </c>
      <c r="C33" s="119"/>
      <c r="D33" s="118">
        <f>B33+1</f>
        <v>44025</v>
      </c>
      <c r="E33" s="119"/>
      <c r="F33" s="118">
        <f>D33+1</f>
        <v>44026</v>
      </c>
      <c r="G33" s="119"/>
      <c r="H33" s="118">
        <f>F33+1</f>
        <v>44027</v>
      </c>
      <c r="I33" s="119"/>
      <c r="J33" s="118">
        <f>H33+1</f>
        <v>44028</v>
      </c>
      <c r="K33" s="119"/>
      <c r="L33" s="118">
        <f>J33+1</f>
        <v>44029</v>
      </c>
      <c r="M33" s="119"/>
      <c r="N33" s="118">
        <f>L33+1</f>
        <v>44030</v>
      </c>
      <c r="O33" s="119"/>
      <c r="Q33" s="118">
        <f>AC30+1</f>
        <v>44052</v>
      </c>
      <c r="R33" s="119"/>
      <c r="S33" s="118">
        <f>Q33+1</f>
        <v>44053</v>
      </c>
      <c r="T33" s="119"/>
      <c r="U33" s="118">
        <f>S33+1</f>
        <v>44054</v>
      </c>
      <c r="V33" s="119"/>
      <c r="W33" s="118">
        <f>U33+1</f>
        <v>44055</v>
      </c>
      <c r="X33" s="119"/>
      <c r="Y33" s="118">
        <f>W33+1</f>
        <v>44056</v>
      </c>
      <c r="Z33" s="119"/>
      <c r="AA33" s="118">
        <f>Y33+1</f>
        <v>44057</v>
      </c>
      <c r="AB33" s="119"/>
      <c r="AC33" s="118">
        <f>AA33+1</f>
        <v>44058</v>
      </c>
      <c r="AD33" s="119"/>
      <c r="AE33" s="68"/>
      <c r="AF33" s="118">
        <f>AR30+1</f>
        <v>44087</v>
      </c>
      <c r="AG33" s="119"/>
      <c r="AH33" s="118">
        <f>AF33+1</f>
        <v>44088</v>
      </c>
      <c r="AI33" s="119"/>
      <c r="AJ33" s="118">
        <f>AH33+1</f>
        <v>44089</v>
      </c>
      <c r="AK33" s="119"/>
      <c r="AL33" s="118">
        <f>AJ33+1</f>
        <v>44090</v>
      </c>
      <c r="AM33" s="119"/>
      <c r="AN33" s="118">
        <f>AL33+1</f>
        <v>44091</v>
      </c>
      <c r="AO33" s="119"/>
      <c r="AP33" s="118">
        <f>AN33+1</f>
        <v>44092</v>
      </c>
      <c r="AQ33" s="119"/>
      <c r="AR33" s="118">
        <f>AP33+1</f>
        <v>44093</v>
      </c>
      <c r="AS33" s="119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</row>
    <row r="34" spans="1:59" s="69" customFormat="1" ht="24" customHeight="1" x14ac:dyDescent="0.75">
      <c r="A34" s="73"/>
      <c r="B34" s="111" t="str">
        <f>IFERROR(VLOOKUP(B33,祝日計算!$AR$2:$AT$1099,3,FALSE),"")</f>
        <v/>
      </c>
      <c r="C34" s="112"/>
      <c r="D34" s="111" t="str">
        <f>IFERROR(VLOOKUP(D33,祝日計算!$AR$2:$AT$1099,3,FALSE),"")</f>
        <v/>
      </c>
      <c r="E34" s="112"/>
      <c r="F34" s="111" t="str">
        <f>IFERROR(VLOOKUP(F33,祝日計算!$AR$2:$AT$1099,3,FALSE),"")</f>
        <v/>
      </c>
      <c r="G34" s="112"/>
      <c r="H34" s="111" t="str">
        <f>IFERROR(VLOOKUP(H33,祝日計算!$AR$2:$AT$1099,3,FALSE),"")</f>
        <v/>
      </c>
      <c r="I34" s="112"/>
      <c r="J34" s="111" t="str">
        <f>IFERROR(VLOOKUP(J33,祝日計算!$AR$2:$AT$1099,3,FALSE),"")</f>
        <v/>
      </c>
      <c r="K34" s="112"/>
      <c r="L34" s="111" t="str">
        <f>IFERROR(VLOOKUP(L33,祝日計算!$AR$2:$AT$1099,3,FALSE),"")</f>
        <v/>
      </c>
      <c r="M34" s="112"/>
      <c r="N34" s="111" t="str">
        <f>IFERROR(VLOOKUP(N33,祝日計算!$AR$2:$AT$1099,3,FALSE),"")</f>
        <v/>
      </c>
      <c r="O34" s="112"/>
      <c r="P34" s="73"/>
      <c r="Q34" s="111" t="str">
        <f>IFERROR(VLOOKUP(Q33,祝日計算!$AR$2:$AT$1099,3,FALSE),"")</f>
        <v/>
      </c>
      <c r="R34" s="112"/>
      <c r="S34" s="111" t="str">
        <f>IFERROR(VLOOKUP(S33,祝日計算!$AR$2:$AT$1099,3,FALSE),"")</f>
        <v>山の日</v>
      </c>
      <c r="T34" s="112"/>
      <c r="U34" s="111" t="str">
        <f>IFERROR(VLOOKUP(U33,祝日計算!$AR$2:$AT$1099,3,FALSE),"")</f>
        <v/>
      </c>
      <c r="V34" s="112"/>
      <c r="W34" s="111" t="str">
        <f>IFERROR(VLOOKUP(W33,祝日計算!$AR$2:$AT$1099,3,FALSE),"")</f>
        <v/>
      </c>
      <c r="X34" s="112"/>
      <c r="Y34" s="111" t="str">
        <f>IFERROR(VLOOKUP(Y33,祝日計算!$AR$2:$AT$1099,3,FALSE),"")</f>
        <v/>
      </c>
      <c r="Z34" s="112"/>
      <c r="AA34" s="111" t="str">
        <f>IFERROR(VLOOKUP(AA33,祝日計算!$AR$2:$AT$1099,3,FALSE),"")</f>
        <v/>
      </c>
      <c r="AB34" s="112"/>
      <c r="AC34" s="111" t="str">
        <f>IFERROR(VLOOKUP(AC33,祝日計算!$AR$2:$AT$1099,3,FALSE),"")</f>
        <v/>
      </c>
      <c r="AD34" s="112"/>
      <c r="AE34" s="68"/>
      <c r="AF34" s="111" t="str">
        <f>IFERROR(VLOOKUP(AF33,祝日計算!$AR$2:$AT$1099,3,FALSE),"")</f>
        <v/>
      </c>
      <c r="AG34" s="112"/>
      <c r="AH34" s="111" t="str">
        <f>IFERROR(VLOOKUP(AH33,祝日計算!$AR$2:$AT$1099,3,FALSE),"")</f>
        <v/>
      </c>
      <c r="AI34" s="112"/>
      <c r="AJ34" s="111" t="str">
        <f>IFERROR(VLOOKUP(AJ33,祝日計算!$AR$2:$AT$1099,3,FALSE),"")</f>
        <v/>
      </c>
      <c r="AK34" s="112"/>
      <c r="AL34" s="111" t="str">
        <f>IFERROR(VLOOKUP(AL33,祝日計算!$AR$2:$AT$1099,3,FALSE),"")</f>
        <v/>
      </c>
      <c r="AM34" s="112"/>
      <c r="AN34" s="111" t="str">
        <f>IFERROR(VLOOKUP(AN33,祝日計算!$AR$2:$AT$1099,3,FALSE),"")</f>
        <v/>
      </c>
      <c r="AO34" s="112"/>
      <c r="AP34" s="111" t="str">
        <f>IFERROR(VLOOKUP(AP33,祝日計算!$AR$2:$AT$1099,3,FALSE),"")</f>
        <v/>
      </c>
      <c r="AQ34" s="112"/>
      <c r="AR34" s="111" t="str">
        <f>IFERROR(VLOOKUP(AR33,祝日計算!$AR$2:$AT$1099,3,FALSE),"")</f>
        <v/>
      </c>
      <c r="AS34" s="112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</row>
    <row r="35" spans="1:59" s="69" customFormat="1" ht="13.5" hidden="1" customHeight="1" x14ac:dyDescent="0.75">
      <c r="B35" s="71">
        <f>IFERROR(VLOOKUP(B36,祝日計算!$AR$2:$AU$1099,4,FALSE),"")</f>
        <v>1</v>
      </c>
      <c r="C35" s="70"/>
      <c r="D35" s="71">
        <f>IFERROR(VLOOKUP(D36,祝日計算!$AR$2:$AU$1099,4,FALSE),"")</f>
        <v>0</v>
      </c>
      <c r="E35" s="70"/>
      <c r="F35" s="71">
        <f>IFERROR(VLOOKUP(F36,祝日計算!$AR$2:$AU$1099,4,FALSE),"")</f>
        <v>0</v>
      </c>
      <c r="G35" s="70"/>
      <c r="H35" s="71">
        <f>IFERROR(VLOOKUP(H36,祝日計算!$AR$2:$AU$1099,4,FALSE),"")</f>
        <v>0</v>
      </c>
      <c r="I35" s="70"/>
      <c r="J35" s="71">
        <f>IFERROR(VLOOKUP(J36,祝日計算!$AR$2:$AU$1099,4,FALSE),"")</f>
        <v>1</v>
      </c>
      <c r="K35" s="70"/>
      <c r="L35" s="71">
        <f>IFERROR(VLOOKUP(L36,祝日計算!$AR$2:$AU$1099,4,FALSE),"")</f>
        <v>1</v>
      </c>
      <c r="M35" s="70"/>
      <c r="N35" s="71">
        <f>IFERROR(VLOOKUP(N36,祝日計算!$AR$2:$AU$1099,4,FALSE),"")</f>
        <v>1</v>
      </c>
      <c r="O35" s="72">
        <f>IF(N35="","",IF(N37&lt;&gt;"",1,IF(N35=1,2,0)))</f>
        <v>2</v>
      </c>
      <c r="Q35" s="71">
        <f>IFERROR(VLOOKUP(Q36,祝日計算!$AR$2:$AU$1099,4,FALSE),"")</f>
        <v>1</v>
      </c>
      <c r="R35" s="70"/>
      <c r="S35" s="71">
        <f>IFERROR(VLOOKUP(S36,祝日計算!$AR$2:$AU$1099,4,FALSE),"")</f>
        <v>0</v>
      </c>
      <c r="T35" s="70"/>
      <c r="U35" s="71">
        <f>IFERROR(VLOOKUP(U36,祝日計算!$AR$2:$AU$1099,4,FALSE),"")</f>
        <v>0</v>
      </c>
      <c r="V35" s="70"/>
      <c r="W35" s="71">
        <f>IFERROR(VLOOKUP(W36,祝日計算!$AR$2:$AU$1099,4,FALSE),"")</f>
        <v>0</v>
      </c>
      <c r="X35" s="70"/>
      <c r="Y35" s="71">
        <f>IFERROR(VLOOKUP(Y36,祝日計算!$AR$2:$AU$1099,4,FALSE),"")</f>
        <v>0</v>
      </c>
      <c r="Z35" s="70"/>
      <c r="AA35" s="71">
        <f>IFERROR(VLOOKUP(AA36,祝日計算!$AR$2:$AU$1099,4,FALSE),"")</f>
        <v>0</v>
      </c>
      <c r="AB35" s="70"/>
      <c r="AC35" s="71">
        <f>IFERROR(VLOOKUP(AC36,祝日計算!$AR$2:$AU$1099,4,FALSE),"")</f>
        <v>1</v>
      </c>
      <c r="AD35" s="72">
        <f>IF(AC35="","",IF(AC37&lt;&gt;"",1,IF(AC35=1,2,0)))</f>
        <v>2</v>
      </c>
      <c r="AE35" s="68"/>
      <c r="AF35" s="71">
        <f>IFERROR(VLOOKUP(AF36,祝日計算!$AR$2:$AU$1099,4,FALSE),"")</f>
        <v>1</v>
      </c>
      <c r="AG35" s="70"/>
      <c r="AH35" s="71">
        <f>IFERROR(VLOOKUP(AH36,祝日計算!$AR$2:$AU$1099,4,FALSE),"")</f>
        <v>1</v>
      </c>
      <c r="AI35" s="70"/>
      <c r="AJ35" s="71">
        <f>IFERROR(VLOOKUP(AJ36,祝日計算!$AR$2:$AU$1099,4,FALSE),"")</f>
        <v>1</v>
      </c>
      <c r="AK35" s="70"/>
      <c r="AL35" s="71">
        <f>IFERROR(VLOOKUP(AL36,祝日計算!$AR$2:$AU$1099,4,FALSE),"")</f>
        <v>0</v>
      </c>
      <c r="AM35" s="70"/>
      <c r="AN35" s="71">
        <f>IFERROR(VLOOKUP(AN36,祝日計算!$AR$2:$AU$1099,4,FALSE),"")</f>
        <v>0</v>
      </c>
      <c r="AO35" s="70"/>
      <c r="AP35" s="71">
        <f>IFERROR(VLOOKUP(AP36,祝日計算!$AR$2:$AU$1099,4,FALSE),"")</f>
        <v>0</v>
      </c>
      <c r="AQ35" s="70"/>
      <c r="AR35" s="71">
        <f>IFERROR(VLOOKUP(AR36,祝日計算!$AR$2:$AU$1099,4,FALSE),"")</f>
        <v>1</v>
      </c>
      <c r="AS35" s="72">
        <f>IF(AR35="","",IF(AR37&lt;&gt;"",1,IF(AR35=1,2,0)))</f>
        <v>2</v>
      </c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</row>
    <row r="36" spans="1:59" s="69" customFormat="1" ht="24" customHeight="1" x14ac:dyDescent="0.75">
      <c r="B36" s="118">
        <f>N33+1</f>
        <v>44031</v>
      </c>
      <c r="C36" s="119"/>
      <c r="D36" s="118">
        <f>B36+1</f>
        <v>44032</v>
      </c>
      <c r="E36" s="119"/>
      <c r="F36" s="118">
        <f>D36+1</f>
        <v>44033</v>
      </c>
      <c r="G36" s="119"/>
      <c r="H36" s="118">
        <f>F36+1</f>
        <v>44034</v>
      </c>
      <c r="I36" s="119"/>
      <c r="J36" s="118">
        <f>H36+1</f>
        <v>44035</v>
      </c>
      <c r="K36" s="119"/>
      <c r="L36" s="118">
        <f>J36+1</f>
        <v>44036</v>
      </c>
      <c r="M36" s="119"/>
      <c r="N36" s="118">
        <f>L36+1</f>
        <v>44037</v>
      </c>
      <c r="O36" s="119"/>
      <c r="Q36" s="118">
        <f>AC33+1</f>
        <v>44059</v>
      </c>
      <c r="R36" s="119"/>
      <c r="S36" s="118">
        <f>Q36+1</f>
        <v>44060</v>
      </c>
      <c r="T36" s="119"/>
      <c r="U36" s="118">
        <f>S36+1</f>
        <v>44061</v>
      </c>
      <c r="V36" s="119"/>
      <c r="W36" s="118">
        <f>U36+1</f>
        <v>44062</v>
      </c>
      <c r="X36" s="119"/>
      <c r="Y36" s="118">
        <f>W36+1</f>
        <v>44063</v>
      </c>
      <c r="Z36" s="119"/>
      <c r="AA36" s="118">
        <f>Y36+1</f>
        <v>44064</v>
      </c>
      <c r="AB36" s="119"/>
      <c r="AC36" s="118">
        <f>AA36+1</f>
        <v>44065</v>
      </c>
      <c r="AD36" s="119"/>
      <c r="AE36" s="68"/>
      <c r="AF36" s="118">
        <f>AR33+1</f>
        <v>44094</v>
      </c>
      <c r="AG36" s="119"/>
      <c r="AH36" s="118">
        <f>AF36+1</f>
        <v>44095</v>
      </c>
      <c r="AI36" s="119"/>
      <c r="AJ36" s="118">
        <f>AH36+1</f>
        <v>44096</v>
      </c>
      <c r="AK36" s="119"/>
      <c r="AL36" s="118">
        <f>AJ36+1</f>
        <v>44097</v>
      </c>
      <c r="AM36" s="119"/>
      <c r="AN36" s="118">
        <f>AL36+1</f>
        <v>44098</v>
      </c>
      <c r="AO36" s="119"/>
      <c r="AP36" s="118">
        <f>AN36+1</f>
        <v>44099</v>
      </c>
      <c r="AQ36" s="119"/>
      <c r="AR36" s="118">
        <f>AP36+1</f>
        <v>44100</v>
      </c>
      <c r="AS36" s="119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</row>
    <row r="37" spans="1:59" s="69" customFormat="1" ht="24" customHeight="1" x14ac:dyDescent="0.75">
      <c r="B37" s="111" t="str">
        <f>IFERROR(VLOOKUP(B36,祝日計算!$AR$2:$AT$1099,3,FALSE),"")</f>
        <v/>
      </c>
      <c r="C37" s="112"/>
      <c r="D37" s="111" t="str">
        <f>IFERROR(VLOOKUP(D36,祝日計算!$AR$2:$AT$1099,3,FALSE),"")</f>
        <v/>
      </c>
      <c r="E37" s="112"/>
      <c r="F37" s="111" t="str">
        <f>IFERROR(VLOOKUP(F36,祝日計算!$AR$2:$AT$1099,3,FALSE),"")</f>
        <v/>
      </c>
      <c r="G37" s="112"/>
      <c r="H37" s="111" t="str">
        <f>IFERROR(VLOOKUP(H36,祝日計算!$AR$2:$AT$1099,3,FALSE),"")</f>
        <v/>
      </c>
      <c r="I37" s="112"/>
      <c r="J37" s="111" t="str">
        <f>IFERROR(VLOOKUP(J36,祝日計算!$AR$2:$AT$1099,3,FALSE),"")</f>
        <v>海の日</v>
      </c>
      <c r="K37" s="112"/>
      <c r="L37" s="111" t="str">
        <f>IFERROR(VLOOKUP(L36,祝日計算!$AR$2:$AT$1099,3,FALSE),"")</f>
        <v>スポーツの日</v>
      </c>
      <c r="M37" s="112"/>
      <c r="N37" s="111" t="str">
        <f>IFERROR(VLOOKUP(N36,祝日計算!$AR$2:$AT$1099,3,FALSE),"")</f>
        <v/>
      </c>
      <c r="O37" s="112"/>
      <c r="Q37" s="111" t="str">
        <f>IFERROR(VLOOKUP(Q36,祝日計算!$AR$2:$AT$1099,3,FALSE),"")</f>
        <v/>
      </c>
      <c r="R37" s="112"/>
      <c r="S37" s="111" t="str">
        <f>IFERROR(VLOOKUP(S36,祝日計算!$AR$2:$AT$1099,3,FALSE),"")</f>
        <v/>
      </c>
      <c r="T37" s="112"/>
      <c r="U37" s="111" t="str">
        <f>IFERROR(VLOOKUP(U36,祝日計算!$AR$2:$AT$1099,3,FALSE),"")</f>
        <v/>
      </c>
      <c r="V37" s="112"/>
      <c r="W37" s="111" t="str">
        <f>IFERROR(VLOOKUP(W36,祝日計算!$AR$2:$AT$1099,3,FALSE),"")</f>
        <v/>
      </c>
      <c r="X37" s="112"/>
      <c r="Y37" s="111" t="str">
        <f>IFERROR(VLOOKUP(Y36,祝日計算!$AR$2:$AT$1099,3,FALSE),"")</f>
        <v/>
      </c>
      <c r="Z37" s="112"/>
      <c r="AA37" s="111" t="str">
        <f>IFERROR(VLOOKUP(AA36,祝日計算!$AR$2:$AT$1099,3,FALSE),"")</f>
        <v/>
      </c>
      <c r="AB37" s="112"/>
      <c r="AC37" s="111" t="str">
        <f>IFERROR(VLOOKUP(AC36,祝日計算!$AR$2:$AT$1099,3,FALSE),"")</f>
        <v/>
      </c>
      <c r="AD37" s="112"/>
      <c r="AE37" s="68"/>
      <c r="AF37" s="111" t="str">
        <f>IFERROR(VLOOKUP(AF36,祝日計算!$AR$2:$AT$1099,3,FALSE),"")</f>
        <v/>
      </c>
      <c r="AG37" s="112"/>
      <c r="AH37" s="111" t="str">
        <f>IFERROR(VLOOKUP(AH36,祝日計算!$AR$2:$AT$1099,3,FALSE),"")</f>
        <v>敬老の日</v>
      </c>
      <c r="AI37" s="112"/>
      <c r="AJ37" s="111" t="str">
        <f>IFERROR(VLOOKUP(AJ36,祝日計算!$AR$2:$AT$1099,3,FALSE),"")</f>
        <v>秋分の日</v>
      </c>
      <c r="AK37" s="112"/>
      <c r="AL37" s="111" t="str">
        <f>IFERROR(VLOOKUP(AL36,祝日計算!$AR$2:$AT$1099,3,FALSE),"")</f>
        <v/>
      </c>
      <c r="AM37" s="112"/>
      <c r="AN37" s="111" t="str">
        <f>IFERROR(VLOOKUP(AN36,祝日計算!$AR$2:$AT$1099,3,FALSE),"")</f>
        <v/>
      </c>
      <c r="AO37" s="112"/>
      <c r="AP37" s="111" t="str">
        <f>IFERROR(VLOOKUP(AP36,祝日計算!$AR$2:$AT$1099,3,FALSE),"")</f>
        <v/>
      </c>
      <c r="AQ37" s="112"/>
      <c r="AR37" s="111" t="str">
        <f>IFERROR(VLOOKUP(AR36,祝日計算!$AR$2:$AT$1099,3,FALSE),"")</f>
        <v/>
      </c>
      <c r="AS37" s="112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</row>
    <row r="38" spans="1:59" s="69" customFormat="1" ht="13.5" hidden="1" customHeight="1" x14ac:dyDescent="0.75">
      <c r="B38" s="71">
        <f>IFERROR(VLOOKUP(B39,祝日計算!$AR$2:$AU$1099,4,FALSE),"")</f>
        <v>1</v>
      </c>
      <c r="C38" s="70"/>
      <c r="D38" s="71">
        <f>IFERROR(VLOOKUP(D39,祝日計算!$AR$2:$AU$1099,4,FALSE),"")</f>
        <v>0</v>
      </c>
      <c r="E38" s="70"/>
      <c r="F38" s="71">
        <f>IFERROR(VLOOKUP(F39,祝日計算!$AR$2:$AU$1099,4,FALSE),"")</f>
        <v>1</v>
      </c>
      <c r="G38" s="70"/>
      <c r="H38" s="71">
        <f>IFERROR(VLOOKUP(H39,祝日計算!$AR$2:$AU$1099,4,FALSE),"")</f>
        <v>0</v>
      </c>
      <c r="I38" s="70"/>
      <c r="J38" s="71">
        <f>IFERROR(VLOOKUP(J39,祝日計算!$AR$2:$AU$1099,4,FALSE),"")</f>
        <v>0</v>
      </c>
      <c r="K38" s="70"/>
      <c r="L38" s="71">
        <f>IFERROR(VLOOKUP(L39,祝日計算!$AR$2:$AU$1099,4,FALSE),"")</f>
        <v>0</v>
      </c>
      <c r="M38" s="70"/>
      <c r="N38" s="71" t="str">
        <f>IFERROR(VLOOKUP(N39,祝日計算!$AR$2:$AU$1099,4,FALSE),"")</f>
        <v/>
      </c>
      <c r="O38" s="72" t="str">
        <f>IF(N38="","",IF(N40&lt;&gt;"",1,IF(N38=1,2,0)))</f>
        <v/>
      </c>
      <c r="Q38" s="71">
        <f>IFERROR(VLOOKUP(Q39,祝日計算!$AR$2:$AU$1099,4,FALSE),"")</f>
        <v>1</v>
      </c>
      <c r="R38" s="70"/>
      <c r="S38" s="71">
        <f>IFERROR(VLOOKUP(S39,祝日計算!$AR$2:$AU$1099,4,FALSE),"")</f>
        <v>0</v>
      </c>
      <c r="T38" s="70"/>
      <c r="U38" s="71">
        <f>IFERROR(VLOOKUP(U39,祝日計算!$AR$2:$AU$1099,4,FALSE),"")</f>
        <v>1</v>
      </c>
      <c r="V38" s="70"/>
      <c r="W38" s="71">
        <f>IFERROR(VLOOKUP(W39,祝日計算!$AR$2:$AU$1099,4,FALSE),"")</f>
        <v>0</v>
      </c>
      <c r="X38" s="70"/>
      <c r="Y38" s="71">
        <f>IFERROR(VLOOKUP(Y39,祝日計算!$AR$2:$AU$1099,4,FALSE),"")</f>
        <v>0</v>
      </c>
      <c r="Z38" s="70"/>
      <c r="AA38" s="71">
        <f>IFERROR(VLOOKUP(AA39,祝日計算!$AR$2:$AU$1099,4,FALSE),"")</f>
        <v>0</v>
      </c>
      <c r="AB38" s="70"/>
      <c r="AC38" s="71">
        <f>IFERROR(VLOOKUP(AC39,祝日計算!$AR$2:$AU$1099,4,FALSE),"")</f>
        <v>1</v>
      </c>
      <c r="AD38" s="72">
        <f>IF(AC38="","",IF(AC40&lt;&gt;"",1,IF(AC38=1,2,0)))</f>
        <v>2</v>
      </c>
      <c r="AE38" s="68"/>
      <c r="AF38" s="71">
        <f>IFERROR(VLOOKUP(AF39,祝日計算!$AR$2:$AU$1099,4,FALSE),"")</f>
        <v>1</v>
      </c>
      <c r="AG38" s="70"/>
      <c r="AH38" s="71">
        <f>IFERROR(VLOOKUP(AH39,祝日計算!$AR$2:$AU$1099,4,FALSE),"")</f>
        <v>0</v>
      </c>
      <c r="AI38" s="70"/>
      <c r="AJ38" s="71">
        <f>IFERROR(VLOOKUP(AJ39,祝日計算!$AR$2:$AU$1099,4,FALSE),"")</f>
        <v>0</v>
      </c>
      <c r="AK38" s="70"/>
      <c r="AL38" s="71">
        <f>IFERROR(VLOOKUP(AL39,祝日計算!$AR$2:$AU$1099,4,FALSE),"")</f>
        <v>0</v>
      </c>
      <c r="AM38" s="70"/>
      <c r="AN38" s="71" t="str">
        <f>IFERROR(VLOOKUP(AN39,祝日計算!$AR$2:$AU$1099,4,FALSE),"")</f>
        <v/>
      </c>
      <c r="AO38" s="70"/>
      <c r="AP38" s="71" t="str">
        <f>IFERROR(VLOOKUP(AP39,祝日計算!$AR$2:$AU$1099,4,FALSE),"")</f>
        <v/>
      </c>
      <c r="AQ38" s="70"/>
      <c r="AR38" s="71" t="str">
        <f>IFERROR(VLOOKUP(AR39,祝日計算!$AR$2:$AU$1099,4,FALSE),"")</f>
        <v/>
      </c>
      <c r="AS38" s="72" t="str">
        <f>IF(AR38="","",IF(AR40&lt;&gt;"",1,IF(AR38=1,2,0)))</f>
        <v/>
      </c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</row>
    <row r="39" spans="1:59" s="69" customFormat="1" ht="24" customHeight="1" x14ac:dyDescent="0.75">
      <c r="B39" s="118">
        <f>IFERROR(IF(MONTH(B23)&lt;&gt;MONTH(N36+1),"",N36+1),"")</f>
        <v>44038</v>
      </c>
      <c r="C39" s="119"/>
      <c r="D39" s="118">
        <f>IFERROR(IF(MONTH(B23)&lt;&gt;MONTH(B39+1),"",B39+1),"")</f>
        <v>44039</v>
      </c>
      <c r="E39" s="119"/>
      <c r="F39" s="118">
        <f>IFERROR(IF(MONTH(B23)&lt;&gt;MONTH(D39+1),"",D39+1),"")</f>
        <v>44040</v>
      </c>
      <c r="G39" s="119"/>
      <c r="H39" s="118">
        <f>IFERROR(IF(MONTH(B23)&lt;&gt;MONTH(F39+1),"",F39+1),"")</f>
        <v>44041</v>
      </c>
      <c r="I39" s="119"/>
      <c r="J39" s="118">
        <f>IFERROR(IF(MONTH(B23)&lt;&gt;MONTH(H39+1),"",H39+1),"")</f>
        <v>44042</v>
      </c>
      <c r="K39" s="119"/>
      <c r="L39" s="118">
        <f>IFERROR(IF(MONTH(B23)&lt;&gt;MONTH(J39+1),"",J39+1),"")</f>
        <v>44043</v>
      </c>
      <c r="M39" s="119"/>
      <c r="N39" s="118" t="str">
        <f>IFERROR(IF(MONTH(B23)&lt;&gt;MONTH(L39+1),"",L39+1),"")</f>
        <v/>
      </c>
      <c r="O39" s="119"/>
      <c r="Q39" s="118">
        <f>IFERROR(IF(MONTH(Q23)&lt;&gt;MONTH(AC36+1),"",AC36+1),"")</f>
        <v>44066</v>
      </c>
      <c r="R39" s="119"/>
      <c r="S39" s="118">
        <f>IFERROR(IF(MONTH(Q23)&lt;&gt;MONTH(Q39+1),"",Q39+1),"")</f>
        <v>44067</v>
      </c>
      <c r="T39" s="119"/>
      <c r="U39" s="118">
        <f>IFERROR(IF(MONTH(Q23)&lt;&gt;MONTH(S39+1),"",S39+1),"")</f>
        <v>44068</v>
      </c>
      <c r="V39" s="119"/>
      <c r="W39" s="118">
        <f>IFERROR(IF(MONTH(Q23)&lt;&gt;MONTH(U39+1),"",U39+1),"")</f>
        <v>44069</v>
      </c>
      <c r="X39" s="119"/>
      <c r="Y39" s="118">
        <f>IFERROR(IF(MONTH(Q23)&lt;&gt;MONTH(W39+1),"",W39+1),"")</f>
        <v>44070</v>
      </c>
      <c r="Z39" s="119"/>
      <c r="AA39" s="118">
        <f>IFERROR(IF(MONTH(Q23)&lt;&gt;MONTH(Y39+1),"",Y39+1),"")</f>
        <v>44071</v>
      </c>
      <c r="AB39" s="119"/>
      <c r="AC39" s="118">
        <f>IFERROR(IF(MONTH(Q23)&lt;&gt;MONTH(AA39+1),"",AA39+1),"")</f>
        <v>44072</v>
      </c>
      <c r="AD39" s="119"/>
      <c r="AE39" s="68"/>
      <c r="AF39" s="118">
        <f>IFERROR(IF(MONTH(AF23)&lt;&gt;MONTH(AR36+1),"",AR36+1),"")</f>
        <v>44101</v>
      </c>
      <c r="AG39" s="119"/>
      <c r="AH39" s="118">
        <f>IFERROR(IF(MONTH(AF23)&lt;&gt;MONTH(AF39+1),"",AF39+1),"")</f>
        <v>44102</v>
      </c>
      <c r="AI39" s="119"/>
      <c r="AJ39" s="118">
        <f>IFERROR(IF(MONTH(AF23)&lt;&gt;MONTH(AH39+1),"",AH39+1),"")</f>
        <v>44103</v>
      </c>
      <c r="AK39" s="119"/>
      <c r="AL39" s="118">
        <f>IFERROR(IF(MONTH(AF23)&lt;&gt;MONTH(AJ39+1),"",AJ39+1),"")</f>
        <v>44104</v>
      </c>
      <c r="AM39" s="119"/>
      <c r="AN39" s="118" t="str">
        <f>IFERROR(IF(MONTH(AF23)&lt;&gt;MONTH(AL39+1),"",AL39+1),"")</f>
        <v/>
      </c>
      <c r="AO39" s="119"/>
      <c r="AP39" s="118" t="str">
        <f>IFERROR(IF(MONTH(AF23)&lt;&gt;MONTH(AN39+1),"",AN39+1),"")</f>
        <v/>
      </c>
      <c r="AQ39" s="119"/>
      <c r="AR39" s="118" t="str">
        <f>IFERROR(IF(MONTH(AF23)&lt;&gt;MONTH(AP39+1),"",AP39+1),"")</f>
        <v/>
      </c>
      <c r="AS39" s="119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</row>
    <row r="40" spans="1:59" s="69" customFormat="1" ht="24" customHeight="1" x14ac:dyDescent="0.75">
      <c r="B40" s="111" t="str">
        <f>IFERROR(VLOOKUP(B39,祝日計算!$AR$2:$AT$1099,3,FALSE),"")</f>
        <v/>
      </c>
      <c r="C40" s="112"/>
      <c r="D40" s="111" t="str">
        <f>IFERROR(VLOOKUP(D39,祝日計算!$AR$2:$AT$1099,3,FALSE),"")</f>
        <v/>
      </c>
      <c r="E40" s="112"/>
      <c r="F40" s="111" t="str">
        <f>IFERROR(VLOOKUP(F39,祝日計算!$AR$2:$AT$1099,3,FALSE),"")</f>
        <v/>
      </c>
      <c r="G40" s="112"/>
      <c r="H40" s="111" t="str">
        <f>IFERROR(VLOOKUP(H39,祝日計算!$AR$2:$AT$1099,3,FALSE),"")</f>
        <v/>
      </c>
      <c r="I40" s="112"/>
      <c r="J40" s="111" t="str">
        <f>IFERROR(VLOOKUP(J39,祝日計算!$AR$2:$AT$1099,3,FALSE),"")</f>
        <v/>
      </c>
      <c r="K40" s="112"/>
      <c r="L40" s="111" t="str">
        <f>IFERROR(VLOOKUP(L39,祝日計算!$AR$2:$AT$1099,3,FALSE),"")</f>
        <v/>
      </c>
      <c r="M40" s="112"/>
      <c r="N40" s="111" t="str">
        <f>IFERROR(VLOOKUP(N39,祝日計算!$AR$2:$AT$1099,3,FALSE),"")</f>
        <v/>
      </c>
      <c r="O40" s="112"/>
      <c r="Q40" s="111" t="str">
        <f>IFERROR(VLOOKUP(Q39,祝日計算!$AR$2:$AT$1099,3,FALSE),"")</f>
        <v/>
      </c>
      <c r="R40" s="112"/>
      <c r="S40" s="111" t="str">
        <f>IFERROR(VLOOKUP(S39,祝日計算!$AR$2:$AT$1099,3,FALSE),"")</f>
        <v/>
      </c>
      <c r="T40" s="112"/>
      <c r="U40" s="111" t="str">
        <f>IFERROR(VLOOKUP(U39,祝日計算!$AR$2:$AT$1099,3,FALSE),"")</f>
        <v/>
      </c>
      <c r="V40" s="112"/>
      <c r="W40" s="111" t="str">
        <f>IFERROR(VLOOKUP(W39,祝日計算!$AR$2:$AT$1099,3,FALSE),"")</f>
        <v/>
      </c>
      <c r="X40" s="112"/>
      <c r="Y40" s="111" t="str">
        <f>IFERROR(VLOOKUP(Y39,祝日計算!$AR$2:$AT$1099,3,FALSE),"")</f>
        <v/>
      </c>
      <c r="Z40" s="112"/>
      <c r="AA40" s="111" t="str">
        <f>IFERROR(VLOOKUP(AA39,祝日計算!$AR$2:$AT$1099,3,FALSE),"")</f>
        <v/>
      </c>
      <c r="AB40" s="112"/>
      <c r="AC40" s="111" t="str">
        <f>IFERROR(VLOOKUP(AC39,祝日計算!$AR$2:$AT$1099,3,FALSE),"")</f>
        <v/>
      </c>
      <c r="AD40" s="112"/>
      <c r="AE40" s="68"/>
      <c r="AF40" s="111" t="str">
        <f>IFERROR(VLOOKUP(AF39,祝日計算!$AR$2:$AT$1099,3,FALSE),"")</f>
        <v/>
      </c>
      <c r="AG40" s="112"/>
      <c r="AH40" s="111" t="str">
        <f>IFERROR(VLOOKUP(AH39,祝日計算!$AR$2:$AT$1099,3,FALSE),"")</f>
        <v/>
      </c>
      <c r="AI40" s="112"/>
      <c r="AJ40" s="111" t="str">
        <f>IFERROR(VLOOKUP(AJ39,祝日計算!$AR$2:$AT$1099,3,FALSE),"")</f>
        <v/>
      </c>
      <c r="AK40" s="112"/>
      <c r="AL40" s="111" t="str">
        <f>IFERROR(VLOOKUP(AL39,祝日計算!$AR$2:$AT$1099,3,FALSE),"")</f>
        <v/>
      </c>
      <c r="AM40" s="112"/>
      <c r="AN40" s="111" t="str">
        <f>IFERROR(VLOOKUP(AN39,祝日計算!$AR$2:$AT$1099,3,FALSE),"")</f>
        <v/>
      </c>
      <c r="AO40" s="112"/>
      <c r="AP40" s="111" t="str">
        <f>IFERROR(VLOOKUP(AP39,祝日計算!$AR$2:$AT$1099,3,FALSE),"")</f>
        <v/>
      </c>
      <c r="AQ40" s="112"/>
      <c r="AR40" s="111" t="str">
        <f>IFERROR(VLOOKUP(AR39,祝日計算!$AR$2:$AT$1099,3,FALSE),"")</f>
        <v/>
      </c>
      <c r="AS40" s="112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</row>
    <row r="41" spans="1:59" s="69" customFormat="1" ht="13.5" hidden="1" customHeight="1" x14ac:dyDescent="0.75">
      <c r="B41" s="71" t="str">
        <f>IFERROR(VLOOKUP(B42,祝日計算!$AR$2:$AU$1099,4,FALSE),"")</f>
        <v/>
      </c>
      <c r="C41" s="70"/>
      <c r="D41" s="71" t="str">
        <f>IFERROR(VLOOKUP(D42,祝日計算!$AR$2:$AU$1099,4,FALSE),"")</f>
        <v/>
      </c>
      <c r="E41" s="70"/>
      <c r="F41" s="123"/>
      <c r="G41" s="124"/>
      <c r="H41" s="124"/>
      <c r="I41" s="124"/>
      <c r="J41" s="124"/>
      <c r="K41" s="124"/>
      <c r="L41" s="124"/>
      <c r="M41" s="124"/>
      <c r="N41" s="124"/>
      <c r="O41" s="125"/>
      <c r="Q41" s="71">
        <f>IFERROR(VLOOKUP(Q42,祝日計算!$AR$2:$AU$1099,4,FALSE),"")</f>
        <v>1</v>
      </c>
      <c r="R41" s="70"/>
      <c r="S41" s="71">
        <f>IFERROR(VLOOKUP(S42,祝日計算!$AR$2:$AU$1099,4,FALSE),"")</f>
        <v>0</v>
      </c>
      <c r="T41" s="70"/>
      <c r="U41" s="123"/>
      <c r="V41" s="124"/>
      <c r="W41" s="124"/>
      <c r="X41" s="124"/>
      <c r="Y41" s="124"/>
      <c r="Z41" s="124"/>
      <c r="AA41" s="124"/>
      <c r="AB41" s="124"/>
      <c r="AC41" s="124"/>
      <c r="AD41" s="125"/>
      <c r="AE41" s="68"/>
      <c r="AF41" s="71" t="str">
        <f>IFERROR(VLOOKUP(AF42,祝日計算!$AR$2:$AU$1099,4,FALSE),"")</f>
        <v/>
      </c>
      <c r="AG41" s="70"/>
      <c r="AH41" s="71" t="str">
        <f>IFERROR(VLOOKUP(AH42,祝日計算!$AR$2:$AU$1099,4,FALSE),"")</f>
        <v/>
      </c>
      <c r="AI41" s="70"/>
      <c r="AJ41" s="123"/>
      <c r="AK41" s="124"/>
      <c r="AL41" s="124"/>
      <c r="AM41" s="124"/>
      <c r="AN41" s="124"/>
      <c r="AO41" s="124"/>
      <c r="AP41" s="124"/>
      <c r="AQ41" s="124"/>
      <c r="AR41" s="124"/>
      <c r="AS41" s="125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</row>
    <row r="42" spans="1:59" s="69" customFormat="1" ht="24" customHeight="1" x14ac:dyDescent="0.75">
      <c r="B42" s="118" t="str">
        <f>IFERROR(IF(MONTH(B23)&lt;&gt;MONTH(N39+1),"",N39+1),"")</f>
        <v/>
      </c>
      <c r="C42" s="119"/>
      <c r="D42" s="118" t="str">
        <f>IFERROR(IF(MONTH(B23)&lt;&gt;MONTH(B42+1),"",B42+1),"")</f>
        <v/>
      </c>
      <c r="E42" s="119"/>
      <c r="F42" s="120"/>
      <c r="G42" s="121"/>
      <c r="H42" s="121"/>
      <c r="I42" s="121"/>
      <c r="J42" s="121"/>
      <c r="K42" s="121"/>
      <c r="L42" s="121"/>
      <c r="M42" s="121"/>
      <c r="N42" s="121"/>
      <c r="O42" s="122"/>
      <c r="Q42" s="118">
        <f>IFERROR(IF(MONTH(Q23)&lt;&gt;MONTH(AC39+1),"",AC39+1),"")</f>
        <v>44073</v>
      </c>
      <c r="R42" s="119"/>
      <c r="S42" s="130">
        <f>IFERROR(IF(MONTH(Q23)&lt;&gt;MONTH(Q42+1),"",Q42+1),"")</f>
        <v>44074</v>
      </c>
      <c r="T42" s="131"/>
      <c r="U42" s="120"/>
      <c r="V42" s="121"/>
      <c r="W42" s="121"/>
      <c r="X42" s="121"/>
      <c r="Y42" s="121"/>
      <c r="Z42" s="121"/>
      <c r="AA42" s="121"/>
      <c r="AB42" s="121"/>
      <c r="AC42" s="121"/>
      <c r="AD42" s="122"/>
      <c r="AE42" s="68"/>
      <c r="AF42" s="118" t="str">
        <f>IFERROR(IF(MONTH(AF23)&lt;&gt;MONTH(AR39+1),"",AR39+1),"")</f>
        <v/>
      </c>
      <c r="AG42" s="119"/>
      <c r="AH42" s="118" t="str">
        <f>IFERROR(IF(MONTH(AF23)&lt;&gt;MONTH(AF42+1),"",AF42+1),"")</f>
        <v/>
      </c>
      <c r="AI42" s="119"/>
      <c r="AJ42" s="120"/>
      <c r="AK42" s="121"/>
      <c r="AL42" s="121"/>
      <c r="AM42" s="121"/>
      <c r="AN42" s="121"/>
      <c r="AO42" s="121"/>
      <c r="AP42" s="121"/>
      <c r="AQ42" s="121"/>
      <c r="AR42" s="121"/>
      <c r="AS42" s="122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</row>
    <row r="43" spans="1:59" s="69" customFormat="1" ht="24" customHeight="1" x14ac:dyDescent="0.75">
      <c r="B43" s="113" t="str">
        <f>IFERROR(VLOOKUP(B42,祝日計算!$AR$2:$AT$1099,3,FALSE),"")</f>
        <v/>
      </c>
      <c r="C43" s="114"/>
      <c r="D43" s="113" t="str">
        <f>IFERROR(VLOOKUP(D42,祝日計算!$AR$2:$AT$1099,3,FALSE),"")</f>
        <v/>
      </c>
      <c r="E43" s="114"/>
      <c r="F43" s="115"/>
      <c r="G43" s="116"/>
      <c r="H43" s="116"/>
      <c r="I43" s="116"/>
      <c r="J43" s="116"/>
      <c r="K43" s="116"/>
      <c r="L43" s="116"/>
      <c r="M43" s="116"/>
      <c r="N43" s="116"/>
      <c r="O43" s="117"/>
      <c r="Q43" s="113" t="str">
        <f>IFERROR(VLOOKUP(Q42,祝日計算!$AR$2:$AT$1099,3,FALSE),"")</f>
        <v/>
      </c>
      <c r="R43" s="114"/>
      <c r="S43" s="113" t="str">
        <f>IFERROR(VLOOKUP(S42,祝日計算!$AR$2:$AT$1099,3,FALSE),"")</f>
        <v/>
      </c>
      <c r="T43" s="114"/>
      <c r="U43" s="115"/>
      <c r="V43" s="116"/>
      <c r="W43" s="116"/>
      <c r="X43" s="116"/>
      <c r="Y43" s="116"/>
      <c r="Z43" s="116"/>
      <c r="AA43" s="116"/>
      <c r="AB43" s="116"/>
      <c r="AC43" s="116"/>
      <c r="AD43" s="117"/>
      <c r="AE43" s="68"/>
      <c r="AF43" s="113" t="str">
        <f>IFERROR(VLOOKUP(AF42,祝日計算!$AR$2:$AT$1099,3,FALSE),"")</f>
        <v/>
      </c>
      <c r="AG43" s="114"/>
      <c r="AH43" s="113" t="str">
        <f>IFERROR(VLOOKUP(AH42,祝日計算!$AR$2:$AT$1099,3,FALSE),"")</f>
        <v/>
      </c>
      <c r="AI43" s="114"/>
      <c r="AJ43" s="115"/>
      <c r="AK43" s="116"/>
      <c r="AL43" s="116"/>
      <c r="AM43" s="116"/>
      <c r="AN43" s="116"/>
      <c r="AO43" s="116"/>
      <c r="AP43" s="116"/>
      <c r="AQ43" s="116"/>
      <c r="AR43" s="116"/>
      <c r="AS43" s="117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</row>
    <row r="44" spans="1:59" s="78" customFormat="1" ht="7.5" customHeight="1" x14ac:dyDescent="0.65">
      <c r="B44" s="80">
        <f>DATE(IF(C44&lt;=3,祝日計算!$A$2+1,祝日計算!$A$2),C44,1)</f>
        <v>44105</v>
      </c>
      <c r="C44" s="79">
        <v>10</v>
      </c>
      <c r="E44" s="79">
        <v>2008</v>
      </c>
      <c r="F44" s="79">
        <v>9</v>
      </c>
      <c r="Q44" s="80">
        <f>DATE(IF(R44&lt;=3,祝日計算!$A$2+1,祝日計算!$A$2),R44,1)</f>
        <v>44136</v>
      </c>
      <c r="R44" s="79">
        <v>11</v>
      </c>
      <c r="T44" s="79">
        <v>2008</v>
      </c>
      <c r="U44" s="79">
        <v>9</v>
      </c>
      <c r="AE44" s="68"/>
      <c r="AF44" s="80">
        <f>DATE(IF(AG44&lt;=3,祝日計算!$A$2+1,祝日計算!$A$2),AG44,1)</f>
        <v>44166</v>
      </c>
      <c r="AG44" s="79">
        <v>12</v>
      </c>
      <c r="AI44" s="79">
        <v>2008</v>
      </c>
      <c r="AJ44" s="79">
        <v>9</v>
      </c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</row>
    <row r="45" spans="1:59" s="76" customFormat="1" ht="22.5" customHeight="1" x14ac:dyDescent="0.65">
      <c r="A45" s="77"/>
      <c r="B45" s="129" t="str">
        <f>TEXT(B44,"　m月")</f>
        <v xml:space="preserve"> 10月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77"/>
      <c r="Q45" s="129" t="str">
        <f>TEXT(Q44,"　m月")</f>
        <v xml:space="preserve"> 11月</v>
      </c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68"/>
      <c r="AF45" s="129" t="str">
        <f>TEXT(AF44,"　m月")</f>
        <v xml:space="preserve"> 12月</v>
      </c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</row>
    <row r="46" spans="1:59" x14ac:dyDescent="0.65">
      <c r="B46" s="126" t="s">
        <v>169</v>
      </c>
      <c r="C46" s="127"/>
      <c r="D46" s="126" t="s">
        <v>168</v>
      </c>
      <c r="E46" s="127"/>
      <c r="F46" s="126" t="s">
        <v>167</v>
      </c>
      <c r="G46" s="127"/>
      <c r="H46" s="126" t="s">
        <v>166</v>
      </c>
      <c r="I46" s="127"/>
      <c r="J46" s="126" t="s">
        <v>165</v>
      </c>
      <c r="K46" s="127"/>
      <c r="L46" s="126" t="s">
        <v>164</v>
      </c>
      <c r="M46" s="127"/>
      <c r="N46" s="128" t="s">
        <v>163</v>
      </c>
      <c r="O46" s="127"/>
      <c r="Q46" s="126" t="s">
        <v>169</v>
      </c>
      <c r="R46" s="127"/>
      <c r="S46" s="126" t="s">
        <v>168</v>
      </c>
      <c r="T46" s="127"/>
      <c r="U46" s="126" t="s">
        <v>167</v>
      </c>
      <c r="V46" s="127"/>
      <c r="W46" s="126" t="s">
        <v>166</v>
      </c>
      <c r="X46" s="127"/>
      <c r="Y46" s="126" t="s">
        <v>165</v>
      </c>
      <c r="Z46" s="127"/>
      <c r="AA46" s="126" t="s">
        <v>164</v>
      </c>
      <c r="AB46" s="127"/>
      <c r="AC46" s="128" t="s">
        <v>163</v>
      </c>
      <c r="AD46" s="127"/>
      <c r="AF46" s="126" t="s">
        <v>169</v>
      </c>
      <c r="AG46" s="127"/>
      <c r="AH46" s="126" t="s">
        <v>168</v>
      </c>
      <c r="AI46" s="127"/>
      <c r="AJ46" s="126" t="s">
        <v>167</v>
      </c>
      <c r="AK46" s="127"/>
      <c r="AL46" s="126" t="s">
        <v>166</v>
      </c>
      <c r="AM46" s="127"/>
      <c r="AN46" s="126" t="s">
        <v>165</v>
      </c>
      <c r="AO46" s="127"/>
      <c r="AP46" s="126" t="s">
        <v>164</v>
      </c>
      <c r="AQ46" s="127"/>
      <c r="AR46" s="128" t="s">
        <v>163</v>
      </c>
      <c r="AS46" s="127"/>
    </row>
    <row r="47" spans="1:59" ht="13.5" hidden="1" customHeight="1" x14ac:dyDescent="0.65">
      <c r="B47" s="71" t="str">
        <f>IFERROR(VLOOKUP(B48,祝日計算!$AR$2:$AU$1099,4,FALSE),"")</f>
        <v/>
      </c>
      <c r="C47" s="75"/>
      <c r="D47" s="71" t="str">
        <f>IFERROR(VLOOKUP(D48,祝日計算!$AR$2:$AU$1099,4,FALSE),"")</f>
        <v/>
      </c>
      <c r="E47" s="75"/>
      <c r="F47" s="71" t="str">
        <f>IFERROR(VLOOKUP(F48,祝日計算!$AR$2:$AU$1099,4,FALSE),"")</f>
        <v/>
      </c>
      <c r="G47" s="75"/>
      <c r="H47" s="71" t="str">
        <f>IFERROR(VLOOKUP(H48,祝日計算!$AR$2:$AU$1099,4,FALSE),"")</f>
        <v/>
      </c>
      <c r="I47" s="75"/>
      <c r="J47" s="71">
        <f>IFERROR(VLOOKUP(J48,祝日計算!$AR$2:$AU$1099,4,FALSE),"")</f>
        <v>0</v>
      </c>
      <c r="K47" s="75"/>
      <c r="L47" s="71">
        <f>IFERROR(VLOOKUP(L48,祝日計算!$AR$2:$AU$1099,4,FALSE),"")</f>
        <v>0</v>
      </c>
      <c r="M47" s="75"/>
      <c r="N47" s="71">
        <f>IFERROR(VLOOKUP(N48,祝日計算!$AR$2:$AU$1099,4,FALSE),"")</f>
        <v>1</v>
      </c>
      <c r="O47" s="72">
        <f>IF(N47="","",IF(N49&lt;&gt;"",1,IF(N47=1,2,0)))</f>
        <v>2</v>
      </c>
      <c r="Q47" s="71">
        <f>IFERROR(VLOOKUP(Q48,祝日計算!$AR$2:$AU$1099,4,FALSE),"")</f>
        <v>1</v>
      </c>
      <c r="R47" s="75"/>
      <c r="S47" s="71">
        <f>IFERROR(VLOOKUP(S48,祝日計算!$AR$2:$AU$1099,4,FALSE),"")</f>
        <v>0</v>
      </c>
      <c r="T47" s="75"/>
      <c r="U47" s="71">
        <f>IFERROR(VLOOKUP(U48,祝日計算!$AR$2:$AU$1099,4,FALSE),"")</f>
        <v>1</v>
      </c>
      <c r="V47" s="75"/>
      <c r="W47" s="71">
        <f>IFERROR(VLOOKUP(W48,祝日計算!$AR$2:$AU$1099,4,FALSE),"")</f>
        <v>0</v>
      </c>
      <c r="X47" s="75"/>
      <c r="Y47" s="71">
        <f>IFERROR(VLOOKUP(Y48,祝日計算!$AR$2:$AU$1099,4,FALSE),"")</f>
        <v>0</v>
      </c>
      <c r="Z47" s="75"/>
      <c r="AA47" s="71">
        <f>IFERROR(VLOOKUP(AA48,祝日計算!$AR$2:$AU$1099,4,FALSE),"")</f>
        <v>0</v>
      </c>
      <c r="AB47" s="75"/>
      <c r="AC47" s="71">
        <f>IFERROR(VLOOKUP(AC48,祝日計算!$AR$2:$AU$1099,4,FALSE),"")</f>
        <v>1</v>
      </c>
      <c r="AD47" s="72">
        <f>IF(AC47="","",IF(AC49&lt;&gt;"",1,IF(AC47=1,2,0)))</f>
        <v>2</v>
      </c>
      <c r="AF47" s="71" t="str">
        <f>IFERROR(VLOOKUP(AF48,祝日計算!$AR$2:$AU$1099,4,FALSE),"")</f>
        <v/>
      </c>
      <c r="AG47" s="75"/>
      <c r="AH47" s="71" t="str">
        <f>IFERROR(VLOOKUP(AH48,祝日計算!$AR$2:$AU$1099,4,FALSE),"")</f>
        <v/>
      </c>
      <c r="AI47" s="75"/>
      <c r="AJ47" s="71">
        <f>IFERROR(VLOOKUP(AJ48,祝日計算!$AR$2:$AU$1099,4,FALSE),"")</f>
        <v>0</v>
      </c>
      <c r="AK47" s="75"/>
      <c r="AL47" s="71">
        <f>IFERROR(VLOOKUP(AL48,祝日計算!$AR$2:$AU$1099,4,FALSE),"")</f>
        <v>0</v>
      </c>
      <c r="AM47" s="75"/>
      <c r="AN47" s="71">
        <f>IFERROR(VLOOKUP(AN48,祝日計算!$AR$2:$AU$1099,4,FALSE),"")</f>
        <v>0</v>
      </c>
      <c r="AO47" s="75"/>
      <c r="AP47" s="71">
        <f>IFERROR(VLOOKUP(AP48,祝日計算!$AR$2:$AU$1099,4,FALSE),"")</f>
        <v>0</v>
      </c>
      <c r="AQ47" s="75"/>
      <c r="AR47" s="71">
        <f>IFERROR(VLOOKUP(AR48,祝日計算!$AR$2:$AU$1099,4,FALSE),"")</f>
        <v>1</v>
      </c>
      <c r="AS47" s="72">
        <f>IF(AR47="","",IF(AR49&lt;&gt;"",1,IF(AR47=1,2,0)))</f>
        <v>2</v>
      </c>
    </row>
    <row r="48" spans="1:59" s="69" customFormat="1" ht="24" customHeight="1" x14ac:dyDescent="0.75">
      <c r="A48" s="74"/>
      <c r="B48" s="118" t="str">
        <f>IF(WEEKDAY(B44)=1,B44,"")</f>
        <v/>
      </c>
      <c r="C48" s="119"/>
      <c r="D48" s="118" t="str">
        <f>IF(B48="",IF(WEEKDAY(B44)=2,B44,""),B48+1)</f>
        <v/>
      </c>
      <c r="E48" s="119" t="s">
        <v>162</v>
      </c>
      <c r="F48" s="118" t="str">
        <f>IF(D48="",IF(WEEKDAY(B44)=3,B44,""),D48+1)</f>
        <v/>
      </c>
      <c r="G48" s="119" t="s">
        <v>162</v>
      </c>
      <c r="H48" s="118" t="str">
        <f>IF(F48="",IF(WEEKDAY(B44)=4,B44,""),F48+1)</f>
        <v/>
      </c>
      <c r="I48" s="119" t="s">
        <v>162</v>
      </c>
      <c r="J48" s="118">
        <f>IF(H48="",IF(WEEKDAY(B44)=5,B44,""),H48+1)</f>
        <v>44105</v>
      </c>
      <c r="K48" s="119" t="s">
        <v>162</v>
      </c>
      <c r="L48" s="118">
        <f>IF(J48="",IF(WEEKDAY(B44)=6,B44,""),J48+1)</f>
        <v>44106</v>
      </c>
      <c r="M48" s="119" t="s">
        <v>162</v>
      </c>
      <c r="N48" s="118">
        <f>IF(L48="",B44,L48+1)</f>
        <v>44107</v>
      </c>
      <c r="O48" s="119" t="s">
        <v>162</v>
      </c>
      <c r="Q48" s="118">
        <f>IF(WEEKDAY(Q44)=1,Q44,"")</f>
        <v>44136</v>
      </c>
      <c r="R48" s="119"/>
      <c r="S48" s="118">
        <f>IF(Q48="",IF(WEEKDAY(Q44)=2,Q44,""),Q48+1)</f>
        <v>44137</v>
      </c>
      <c r="T48" s="119" t="s">
        <v>162</v>
      </c>
      <c r="U48" s="118">
        <f>IF(S48="",IF(WEEKDAY(Q44)=3,Q44,""),S48+1)</f>
        <v>44138</v>
      </c>
      <c r="V48" s="119" t="s">
        <v>162</v>
      </c>
      <c r="W48" s="118">
        <f>IF(U48="",IF(WEEKDAY(Q44)=4,Q44,""),U48+1)</f>
        <v>44139</v>
      </c>
      <c r="X48" s="119" t="s">
        <v>162</v>
      </c>
      <c r="Y48" s="118">
        <f>IF(W48="",IF(WEEKDAY(Q44)=5,Q44,""),W48+1)</f>
        <v>44140</v>
      </c>
      <c r="Z48" s="119" t="s">
        <v>162</v>
      </c>
      <c r="AA48" s="118">
        <f>IF(Y48="",IF(WEEKDAY(Q44)=6,Q44,""),Y48+1)</f>
        <v>44141</v>
      </c>
      <c r="AB48" s="119" t="s">
        <v>162</v>
      </c>
      <c r="AC48" s="118">
        <f>IF(AA48="",Q44,AA48+1)</f>
        <v>44142</v>
      </c>
      <c r="AD48" s="119" t="s">
        <v>162</v>
      </c>
      <c r="AE48" s="68"/>
      <c r="AF48" s="118" t="str">
        <f>IF(WEEKDAY(AF44)=1,AF44,"")</f>
        <v/>
      </c>
      <c r="AG48" s="119"/>
      <c r="AH48" s="118" t="str">
        <f>IF(AF48="",IF(WEEKDAY(AF44)=2,AF44,""),AF48+1)</f>
        <v/>
      </c>
      <c r="AI48" s="119" t="s">
        <v>162</v>
      </c>
      <c r="AJ48" s="118">
        <f>IF(AH48="",IF(WEEKDAY(AF44)=3,AF44,""),AH48+1)</f>
        <v>44166</v>
      </c>
      <c r="AK48" s="119" t="s">
        <v>162</v>
      </c>
      <c r="AL48" s="118">
        <f>IF(AJ48="",IF(WEEKDAY(AF44)=4,AF44,""),AJ48+1)</f>
        <v>44167</v>
      </c>
      <c r="AM48" s="119" t="s">
        <v>162</v>
      </c>
      <c r="AN48" s="118">
        <f>IF(AL48="",IF(WEEKDAY(AF44)=5,AF44,""),AL48+1)</f>
        <v>44168</v>
      </c>
      <c r="AO48" s="119" t="s">
        <v>162</v>
      </c>
      <c r="AP48" s="118">
        <f>IF(AN48="",IF(WEEKDAY(AF44)=6,AF44,""),AN48+1)</f>
        <v>44169</v>
      </c>
      <c r="AQ48" s="119" t="s">
        <v>162</v>
      </c>
      <c r="AR48" s="118">
        <f>IF(AP48="",AF44,AP48+1)</f>
        <v>44170</v>
      </c>
      <c r="AS48" s="119" t="s">
        <v>162</v>
      </c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</row>
    <row r="49" spans="1:59" s="69" customFormat="1" ht="24" customHeight="1" x14ac:dyDescent="0.75">
      <c r="B49" s="111" t="str">
        <f>IFERROR(VLOOKUP(B48,祝日計算!$AR$2:$AT$1099,3,FALSE),"")</f>
        <v/>
      </c>
      <c r="C49" s="112"/>
      <c r="D49" s="111" t="str">
        <f>IFERROR(VLOOKUP(D48,祝日計算!$AR$2:$AT$1099,3,FALSE),"")</f>
        <v/>
      </c>
      <c r="E49" s="112"/>
      <c r="F49" s="111" t="str">
        <f>IFERROR(VLOOKUP(F48,祝日計算!$AR$2:$AT$1099,3,FALSE),"")</f>
        <v/>
      </c>
      <c r="G49" s="112"/>
      <c r="H49" s="111" t="str">
        <f>IFERROR(VLOOKUP(H48,祝日計算!$AR$2:$AT$1099,3,FALSE),"")</f>
        <v/>
      </c>
      <c r="I49" s="112"/>
      <c r="J49" s="111" t="str">
        <f>IFERROR(VLOOKUP(J48,祝日計算!$AR$2:$AT$1099,3,FALSE),"")</f>
        <v/>
      </c>
      <c r="K49" s="112"/>
      <c r="L49" s="111" t="str">
        <f>IFERROR(VLOOKUP(L48,祝日計算!$AR$2:$AT$1099,3,FALSE),"")</f>
        <v/>
      </c>
      <c r="M49" s="112"/>
      <c r="N49" s="111" t="str">
        <f>IFERROR(VLOOKUP(N48,祝日計算!$AR$2:$AT$1099,3,FALSE),"")</f>
        <v/>
      </c>
      <c r="O49" s="112"/>
      <c r="Q49" s="111" t="str">
        <f>IFERROR(VLOOKUP(Q48,祝日計算!$AR$2:$AT$1099,3,FALSE),"")</f>
        <v/>
      </c>
      <c r="R49" s="112"/>
      <c r="S49" s="111" t="str">
        <f>IFERROR(VLOOKUP(S48,祝日計算!$AR$2:$AT$1099,3,FALSE),"")</f>
        <v/>
      </c>
      <c r="T49" s="112"/>
      <c r="U49" s="111" t="str">
        <f>IFERROR(VLOOKUP(U48,祝日計算!$AR$2:$AT$1099,3,FALSE),"")</f>
        <v>文化の日</v>
      </c>
      <c r="V49" s="112"/>
      <c r="W49" s="111" t="str">
        <f>IFERROR(VLOOKUP(W48,祝日計算!$AR$2:$AT$1099,3,FALSE),"")</f>
        <v/>
      </c>
      <c r="X49" s="112"/>
      <c r="Y49" s="111" t="str">
        <f>IFERROR(VLOOKUP(Y48,祝日計算!$AR$2:$AT$1099,3,FALSE),"")</f>
        <v/>
      </c>
      <c r="Z49" s="112"/>
      <c r="AA49" s="111" t="str">
        <f>IFERROR(VLOOKUP(AA48,祝日計算!$AR$2:$AT$1099,3,FALSE),"")</f>
        <v/>
      </c>
      <c r="AB49" s="112"/>
      <c r="AC49" s="111" t="str">
        <f>IFERROR(VLOOKUP(AC48,祝日計算!$AR$2:$AT$1099,3,FALSE),"")</f>
        <v/>
      </c>
      <c r="AD49" s="112"/>
      <c r="AE49" s="68"/>
      <c r="AF49" s="111" t="str">
        <f>IFERROR(VLOOKUP(AF48,祝日計算!$AR$2:$AT$1099,3,FALSE),"")</f>
        <v/>
      </c>
      <c r="AG49" s="112"/>
      <c r="AH49" s="111" t="str">
        <f>IFERROR(VLOOKUP(AH48,祝日計算!$AR$2:$AT$1099,3,FALSE),"")</f>
        <v/>
      </c>
      <c r="AI49" s="112"/>
      <c r="AJ49" s="111" t="str">
        <f>IFERROR(VLOOKUP(AJ48,祝日計算!$AR$2:$AT$1099,3,FALSE),"")</f>
        <v/>
      </c>
      <c r="AK49" s="112"/>
      <c r="AL49" s="111" t="str">
        <f>IFERROR(VLOOKUP(AL48,祝日計算!$AR$2:$AT$1099,3,FALSE),"")</f>
        <v/>
      </c>
      <c r="AM49" s="112"/>
      <c r="AN49" s="111" t="str">
        <f>IFERROR(VLOOKUP(AN48,祝日計算!$AR$2:$AT$1099,3,FALSE),"")</f>
        <v/>
      </c>
      <c r="AO49" s="112"/>
      <c r="AP49" s="111" t="str">
        <f>IFERROR(VLOOKUP(AP48,祝日計算!$AR$2:$AT$1099,3,FALSE),"")</f>
        <v/>
      </c>
      <c r="AQ49" s="112"/>
      <c r="AR49" s="111" t="str">
        <f>IFERROR(VLOOKUP(AR48,祝日計算!$AR$2:$AT$1099,3,FALSE),"")</f>
        <v/>
      </c>
      <c r="AS49" s="112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</row>
    <row r="50" spans="1:59" s="69" customFormat="1" ht="13.5" hidden="1" customHeight="1" x14ac:dyDescent="0.75">
      <c r="B50" s="71">
        <f>IFERROR(VLOOKUP(B51,祝日計算!$AR$2:$AU$1099,4,FALSE),"")</f>
        <v>1</v>
      </c>
      <c r="C50" s="70"/>
      <c r="D50" s="71">
        <f>IFERROR(VLOOKUP(D51,祝日計算!$AR$2:$AU$1099,4,FALSE),"")</f>
        <v>0</v>
      </c>
      <c r="E50" s="70"/>
      <c r="F50" s="71">
        <f>IFERROR(VLOOKUP(F51,祝日計算!$AR$2:$AU$1099,4,FALSE),"")</f>
        <v>0</v>
      </c>
      <c r="G50" s="70"/>
      <c r="H50" s="71">
        <f>IFERROR(VLOOKUP(H51,祝日計算!$AR$2:$AU$1099,4,FALSE),"")</f>
        <v>0</v>
      </c>
      <c r="I50" s="70"/>
      <c r="J50" s="71">
        <f>IFERROR(VLOOKUP(J51,祝日計算!$AR$2:$AU$1099,4,FALSE),"")</f>
        <v>0</v>
      </c>
      <c r="K50" s="70"/>
      <c r="L50" s="71">
        <f>IFERROR(VLOOKUP(L51,祝日計算!$AR$2:$AU$1099,4,FALSE),"")</f>
        <v>0</v>
      </c>
      <c r="M50" s="70"/>
      <c r="N50" s="71">
        <f>IFERROR(VLOOKUP(N51,祝日計算!$AR$2:$AU$1099,4,FALSE),"")</f>
        <v>1</v>
      </c>
      <c r="O50" s="72">
        <f>IF(N50="","",IF(N52&lt;&gt;"",1,IF(N50=1,2,0)))</f>
        <v>2</v>
      </c>
      <c r="Q50" s="71">
        <f>IFERROR(VLOOKUP(Q51,祝日計算!$AR$2:$AU$1099,4,FALSE),"")</f>
        <v>1</v>
      </c>
      <c r="R50" s="70"/>
      <c r="S50" s="71">
        <f>IFERROR(VLOOKUP(S51,祝日計算!$AR$2:$AU$1099,4,FALSE),"")</f>
        <v>0</v>
      </c>
      <c r="T50" s="70"/>
      <c r="U50" s="71">
        <f>IFERROR(VLOOKUP(U51,祝日計算!$AR$2:$AU$1099,4,FALSE),"")</f>
        <v>1</v>
      </c>
      <c r="V50" s="70"/>
      <c r="W50" s="71">
        <f>IFERROR(VLOOKUP(W51,祝日計算!$AR$2:$AU$1099,4,FALSE),"")</f>
        <v>0</v>
      </c>
      <c r="X50" s="70"/>
      <c r="Y50" s="71">
        <f>IFERROR(VLOOKUP(Y51,祝日計算!$AR$2:$AU$1099,4,FALSE),"")</f>
        <v>0</v>
      </c>
      <c r="Z50" s="70"/>
      <c r="AA50" s="71">
        <f>IFERROR(VLOOKUP(AA51,祝日計算!$AR$2:$AU$1099,4,FALSE),"")</f>
        <v>0</v>
      </c>
      <c r="AB50" s="70"/>
      <c r="AC50" s="71">
        <f>IFERROR(VLOOKUP(AC51,祝日計算!$AR$2:$AU$1099,4,FALSE),"")</f>
        <v>1</v>
      </c>
      <c r="AD50" s="72">
        <f>IF(AC50="","",IF(AC52&lt;&gt;"",1,IF(AC50=1,2,0)))</f>
        <v>2</v>
      </c>
      <c r="AE50" s="68"/>
      <c r="AF50" s="71">
        <f>IFERROR(VLOOKUP(AF51,祝日計算!$AR$2:$AU$1099,4,FALSE),"")</f>
        <v>1</v>
      </c>
      <c r="AG50" s="70"/>
      <c r="AH50" s="71">
        <f>IFERROR(VLOOKUP(AH51,祝日計算!$AR$2:$AU$1099,4,FALSE),"")</f>
        <v>0</v>
      </c>
      <c r="AI50" s="70"/>
      <c r="AJ50" s="71">
        <f>IFERROR(VLOOKUP(AJ51,祝日計算!$AR$2:$AU$1099,4,FALSE),"")</f>
        <v>1</v>
      </c>
      <c r="AK50" s="70"/>
      <c r="AL50" s="71">
        <f>IFERROR(VLOOKUP(AL51,祝日計算!$AR$2:$AU$1099,4,FALSE),"")</f>
        <v>0</v>
      </c>
      <c r="AM50" s="70"/>
      <c r="AN50" s="71">
        <f>IFERROR(VLOOKUP(AN51,祝日計算!$AR$2:$AU$1099,4,FALSE),"")</f>
        <v>0</v>
      </c>
      <c r="AO50" s="70"/>
      <c r="AP50" s="71">
        <f>IFERROR(VLOOKUP(AP51,祝日計算!$AR$2:$AU$1099,4,FALSE),"")</f>
        <v>0</v>
      </c>
      <c r="AQ50" s="70"/>
      <c r="AR50" s="71">
        <f>IFERROR(VLOOKUP(AR51,祝日計算!$AR$2:$AU$1099,4,FALSE),"")</f>
        <v>1</v>
      </c>
      <c r="AS50" s="72">
        <f>IF(AR50="","",IF(AR52&lt;&gt;"",1,IF(AR50=1,2,0)))</f>
        <v>2</v>
      </c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</row>
    <row r="51" spans="1:59" s="69" customFormat="1" ht="24" customHeight="1" x14ac:dyDescent="0.75">
      <c r="B51" s="118">
        <f>N48+1</f>
        <v>44108</v>
      </c>
      <c r="C51" s="119"/>
      <c r="D51" s="118">
        <f>B51+1</f>
        <v>44109</v>
      </c>
      <c r="E51" s="119"/>
      <c r="F51" s="118">
        <f>D51+1</f>
        <v>44110</v>
      </c>
      <c r="G51" s="119"/>
      <c r="H51" s="118">
        <f>F51+1</f>
        <v>44111</v>
      </c>
      <c r="I51" s="119"/>
      <c r="J51" s="118">
        <f>H51+1</f>
        <v>44112</v>
      </c>
      <c r="K51" s="119"/>
      <c r="L51" s="118">
        <f>J51+1</f>
        <v>44113</v>
      </c>
      <c r="M51" s="119"/>
      <c r="N51" s="118">
        <f>L51+1</f>
        <v>44114</v>
      </c>
      <c r="O51" s="119"/>
      <c r="Q51" s="118">
        <f>AC48+1</f>
        <v>44143</v>
      </c>
      <c r="R51" s="119"/>
      <c r="S51" s="118">
        <f>Q51+1</f>
        <v>44144</v>
      </c>
      <c r="T51" s="119"/>
      <c r="U51" s="118">
        <f>S51+1</f>
        <v>44145</v>
      </c>
      <c r="V51" s="119"/>
      <c r="W51" s="118">
        <f>U51+1</f>
        <v>44146</v>
      </c>
      <c r="X51" s="119"/>
      <c r="Y51" s="118">
        <f>W51+1</f>
        <v>44147</v>
      </c>
      <c r="Z51" s="119"/>
      <c r="AA51" s="118">
        <f>Y51+1</f>
        <v>44148</v>
      </c>
      <c r="AB51" s="119"/>
      <c r="AC51" s="118">
        <f>AA51+1</f>
        <v>44149</v>
      </c>
      <c r="AD51" s="119"/>
      <c r="AE51" s="68"/>
      <c r="AF51" s="118">
        <f>AR48+1</f>
        <v>44171</v>
      </c>
      <c r="AG51" s="119"/>
      <c r="AH51" s="118">
        <f>AF51+1</f>
        <v>44172</v>
      </c>
      <c r="AI51" s="119"/>
      <c r="AJ51" s="118">
        <f>AH51+1</f>
        <v>44173</v>
      </c>
      <c r="AK51" s="119"/>
      <c r="AL51" s="118">
        <f>AJ51+1</f>
        <v>44174</v>
      </c>
      <c r="AM51" s="119"/>
      <c r="AN51" s="118">
        <f>AL51+1</f>
        <v>44175</v>
      </c>
      <c r="AO51" s="119"/>
      <c r="AP51" s="118">
        <f>AN51+1</f>
        <v>44176</v>
      </c>
      <c r="AQ51" s="119"/>
      <c r="AR51" s="118">
        <f>AP51+1</f>
        <v>44177</v>
      </c>
      <c r="AS51" s="119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</row>
    <row r="52" spans="1:59" s="69" customFormat="1" ht="24" customHeight="1" x14ac:dyDescent="0.75">
      <c r="B52" s="111" t="str">
        <f>IFERROR(VLOOKUP(B51,祝日計算!$AR$2:$AT$1099,3,FALSE),"")</f>
        <v/>
      </c>
      <c r="C52" s="112"/>
      <c r="D52" s="111" t="str">
        <f>IFERROR(VLOOKUP(D51,祝日計算!$AR$2:$AT$1099,3,FALSE),"")</f>
        <v/>
      </c>
      <c r="E52" s="112"/>
      <c r="F52" s="111" t="str">
        <f>IFERROR(VLOOKUP(F51,祝日計算!$AR$2:$AT$1099,3,FALSE),"")</f>
        <v/>
      </c>
      <c r="G52" s="112"/>
      <c r="H52" s="111" t="str">
        <f>IFERROR(VLOOKUP(H51,祝日計算!$AR$2:$AT$1099,3,FALSE),"")</f>
        <v/>
      </c>
      <c r="I52" s="112"/>
      <c r="J52" s="111" t="str">
        <f>IFERROR(VLOOKUP(J51,祝日計算!$AR$2:$AT$1099,3,FALSE),"")</f>
        <v/>
      </c>
      <c r="K52" s="112"/>
      <c r="L52" s="111" t="str">
        <f>IFERROR(VLOOKUP(L51,祝日計算!$AR$2:$AT$1099,3,FALSE),"")</f>
        <v/>
      </c>
      <c r="M52" s="112"/>
      <c r="N52" s="111" t="str">
        <f>IFERROR(VLOOKUP(N51,祝日計算!$AR$2:$AT$1099,3,FALSE),"")</f>
        <v/>
      </c>
      <c r="O52" s="112"/>
      <c r="Q52" s="111" t="str">
        <f>IFERROR(VLOOKUP(Q51,祝日計算!$AR$2:$AT$1099,3,FALSE),"")</f>
        <v/>
      </c>
      <c r="R52" s="112"/>
      <c r="S52" s="111" t="str">
        <f>IFERROR(VLOOKUP(S51,祝日計算!$AR$2:$AT$1099,3,FALSE),"")</f>
        <v/>
      </c>
      <c r="T52" s="112"/>
      <c r="U52" s="111" t="str">
        <f>IFERROR(VLOOKUP(U51,祝日計算!$AR$2:$AT$1099,3,FALSE),"")</f>
        <v/>
      </c>
      <c r="V52" s="112"/>
      <c r="W52" s="111" t="str">
        <f>IFERROR(VLOOKUP(W51,祝日計算!$AR$2:$AT$1099,3,FALSE),"")</f>
        <v/>
      </c>
      <c r="X52" s="112"/>
      <c r="Y52" s="111" t="str">
        <f>IFERROR(VLOOKUP(Y51,祝日計算!$AR$2:$AT$1099,3,FALSE),"")</f>
        <v/>
      </c>
      <c r="Z52" s="112"/>
      <c r="AA52" s="111" t="str">
        <f>IFERROR(VLOOKUP(AA51,祝日計算!$AR$2:$AT$1099,3,FALSE),"")</f>
        <v/>
      </c>
      <c r="AB52" s="112"/>
      <c r="AC52" s="111" t="str">
        <f>IFERROR(VLOOKUP(AC51,祝日計算!$AR$2:$AT$1099,3,FALSE),"")</f>
        <v/>
      </c>
      <c r="AD52" s="112"/>
      <c r="AE52" s="68"/>
      <c r="AF52" s="111" t="str">
        <f>IFERROR(VLOOKUP(AF51,祝日計算!$AR$2:$AT$1099,3,FALSE),"")</f>
        <v/>
      </c>
      <c r="AG52" s="112"/>
      <c r="AH52" s="111" t="str">
        <f>IFERROR(VLOOKUP(AH51,祝日計算!$AR$2:$AT$1099,3,FALSE),"")</f>
        <v/>
      </c>
      <c r="AI52" s="112"/>
      <c r="AJ52" s="111" t="str">
        <f>IFERROR(VLOOKUP(AJ51,祝日計算!$AR$2:$AT$1099,3,FALSE),"")</f>
        <v/>
      </c>
      <c r="AK52" s="112"/>
      <c r="AL52" s="111" t="str">
        <f>IFERROR(VLOOKUP(AL51,祝日計算!$AR$2:$AT$1099,3,FALSE),"")</f>
        <v/>
      </c>
      <c r="AM52" s="112"/>
      <c r="AN52" s="111" t="str">
        <f>IFERROR(VLOOKUP(AN51,祝日計算!$AR$2:$AT$1099,3,FALSE),"")</f>
        <v/>
      </c>
      <c r="AO52" s="112"/>
      <c r="AP52" s="111" t="str">
        <f>IFERROR(VLOOKUP(AP51,祝日計算!$AR$2:$AT$1099,3,FALSE),"")</f>
        <v/>
      </c>
      <c r="AQ52" s="112"/>
      <c r="AR52" s="111" t="str">
        <f>IFERROR(VLOOKUP(AR51,祝日計算!$AR$2:$AT$1099,3,FALSE),"")</f>
        <v/>
      </c>
      <c r="AS52" s="112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</row>
    <row r="53" spans="1:59" s="69" customFormat="1" ht="13.5" hidden="1" customHeight="1" x14ac:dyDescent="0.75">
      <c r="B53" s="71">
        <f>IFERROR(VLOOKUP(B54,祝日計算!$AR$2:$AU$1099,4,FALSE),"")</f>
        <v>1</v>
      </c>
      <c r="C53" s="70"/>
      <c r="D53" s="71">
        <f>IFERROR(VLOOKUP(D54,祝日計算!$AR$2:$AU$1099,4,FALSE),"")</f>
        <v>0</v>
      </c>
      <c r="E53" s="70"/>
      <c r="F53" s="71">
        <f>IFERROR(VLOOKUP(F54,祝日計算!$AR$2:$AU$1099,4,FALSE),"")</f>
        <v>1</v>
      </c>
      <c r="G53" s="70"/>
      <c r="H53" s="71">
        <f>IFERROR(VLOOKUP(H54,祝日計算!$AR$2:$AU$1099,4,FALSE),"")</f>
        <v>0</v>
      </c>
      <c r="I53" s="70"/>
      <c r="J53" s="71">
        <f>IFERROR(VLOOKUP(J54,祝日計算!$AR$2:$AU$1099,4,FALSE),"")</f>
        <v>0</v>
      </c>
      <c r="K53" s="70"/>
      <c r="L53" s="71">
        <f>IFERROR(VLOOKUP(L54,祝日計算!$AR$2:$AU$1099,4,FALSE),"")</f>
        <v>0</v>
      </c>
      <c r="M53" s="70"/>
      <c r="N53" s="71">
        <f>IFERROR(VLOOKUP(N54,祝日計算!$AR$2:$AU$1099,4,FALSE),"")</f>
        <v>1</v>
      </c>
      <c r="O53" s="72">
        <f>IF(N53="","",IF(N55&lt;&gt;"",1,IF(N53=1,2,0)))</f>
        <v>2</v>
      </c>
      <c r="Q53" s="71">
        <f>IFERROR(VLOOKUP(Q54,祝日計算!$AR$2:$AU$1099,4,FALSE),"")</f>
        <v>1</v>
      </c>
      <c r="R53" s="70"/>
      <c r="S53" s="71">
        <f>IFERROR(VLOOKUP(S54,祝日計算!$AR$2:$AU$1099,4,FALSE),"")</f>
        <v>0</v>
      </c>
      <c r="T53" s="70"/>
      <c r="U53" s="71">
        <f>IFERROR(VLOOKUP(U54,祝日計算!$AR$2:$AU$1099,4,FALSE),"")</f>
        <v>0</v>
      </c>
      <c r="V53" s="70"/>
      <c r="W53" s="71">
        <f>IFERROR(VLOOKUP(W54,祝日計算!$AR$2:$AU$1099,4,FALSE),"")</f>
        <v>0</v>
      </c>
      <c r="X53" s="70"/>
      <c r="Y53" s="71">
        <f>IFERROR(VLOOKUP(Y54,祝日計算!$AR$2:$AU$1099,4,FALSE),"")</f>
        <v>0</v>
      </c>
      <c r="Z53" s="70"/>
      <c r="AA53" s="71">
        <f>IFERROR(VLOOKUP(AA54,祝日計算!$AR$2:$AU$1099,4,FALSE),"")</f>
        <v>0</v>
      </c>
      <c r="AB53" s="70"/>
      <c r="AC53" s="71">
        <f>IFERROR(VLOOKUP(AC54,祝日計算!$AR$2:$AU$1099,4,FALSE),"")</f>
        <v>1</v>
      </c>
      <c r="AD53" s="72">
        <f>IF(AC53="","",IF(AC55&lt;&gt;"",1,IF(AC53=1,2,0)))</f>
        <v>2</v>
      </c>
      <c r="AE53" s="68"/>
      <c r="AF53" s="71">
        <f>IFERROR(VLOOKUP(AF54,祝日計算!$AR$2:$AU$1099,4,FALSE),"")</f>
        <v>1</v>
      </c>
      <c r="AG53" s="70"/>
      <c r="AH53" s="71">
        <f>IFERROR(VLOOKUP(AH54,祝日計算!$AR$2:$AU$1099,4,FALSE),"")</f>
        <v>0</v>
      </c>
      <c r="AI53" s="70"/>
      <c r="AJ53" s="71">
        <f>IFERROR(VLOOKUP(AJ54,祝日計算!$AR$2:$AU$1099,4,FALSE),"")</f>
        <v>0</v>
      </c>
      <c r="AK53" s="70"/>
      <c r="AL53" s="71">
        <f>IFERROR(VLOOKUP(AL54,祝日計算!$AR$2:$AU$1099,4,FALSE),"")</f>
        <v>0</v>
      </c>
      <c r="AM53" s="70"/>
      <c r="AN53" s="71">
        <f>IFERROR(VLOOKUP(AN54,祝日計算!$AR$2:$AU$1099,4,FALSE),"")</f>
        <v>0</v>
      </c>
      <c r="AO53" s="70"/>
      <c r="AP53" s="71">
        <f>IFERROR(VLOOKUP(AP54,祝日計算!$AR$2:$AU$1099,4,FALSE),"")</f>
        <v>0</v>
      </c>
      <c r="AQ53" s="70"/>
      <c r="AR53" s="71">
        <f>IFERROR(VLOOKUP(AR54,祝日計算!$AR$2:$AU$1099,4,FALSE),"")</f>
        <v>1</v>
      </c>
      <c r="AS53" s="72">
        <f>IF(AR53="","",IF(AR55&lt;&gt;"",1,IF(AR53=1,2,0)))</f>
        <v>2</v>
      </c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</row>
    <row r="54" spans="1:59" s="69" customFormat="1" ht="24" customHeight="1" x14ac:dyDescent="0.75">
      <c r="B54" s="118">
        <f>N51+1</f>
        <v>44115</v>
      </c>
      <c r="C54" s="119"/>
      <c r="D54" s="118">
        <f>B54+1</f>
        <v>44116</v>
      </c>
      <c r="E54" s="119"/>
      <c r="F54" s="118">
        <f>D54+1</f>
        <v>44117</v>
      </c>
      <c r="G54" s="119"/>
      <c r="H54" s="118">
        <f>F54+1</f>
        <v>44118</v>
      </c>
      <c r="I54" s="119"/>
      <c r="J54" s="118">
        <f>H54+1</f>
        <v>44119</v>
      </c>
      <c r="K54" s="119"/>
      <c r="L54" s="118">
        <f>J54+1</f>
        <v>44120</v>
      </c>
      <c r="M54" s="119"/>
      <c r="N54" s="118">
        <f>L54+1</f>
        <v>44121</v>
      </c>
      <c r="O54" s="119"/>
      <c r="Q54" s="118">
        <f>AC51+1</f>
        <v>44150</v>
      </c>
      <c r="R54" s="119"/>
      <c r="S54" s="118">
        <f>Q54+1</f>
        <v>44151</v>
      </c>
      <c r="T54" s="119"/>
      <c r="U54" s="118">
        <f>S54+1</f>
        <v>44152</v>
      </c>
      <c r="V54" s="119"/>
      <c r="W54" s="118">
        <f>U54+1</f>
        <v>44153</v>
      </c>
      <c r="X54" s="119"/>
      <c r="Y54" s="118">
        <f>W54+1</f>
        <v>44154</v>
      </c>
      <c r="Z54" s="119"/>
      <c r="AA54" s="118">
        <f>Y54+1</f>
        <v>44155</v>
      </c>
      <c r="AB54" s="119"/>
      <c r="AC54" s="118">
        <f>AA54+1</f>
        <v>44156</v>
      </c>
      <c r="AD54" s="119"/>
      <c r="AE54" s="68"/>
      <c r="AF54" s="118">
        <f>AR51+1</f>
        <v>44178</v>
      </c>
      <c r="AG54" s="119"/>
      <c r="AH54" s="118">
        <f>AF54+1</f>
        <v>44179</v>
      </c>
      <c r="AI54" s="119"/>
      <c r="AJ54" s="118">
        <f>AH54+1</f>
        <v>44180</v>
      </c>
      <c r="AK54" s="119"/>
      <c r="AL54" s="118">
        <f>AJ54+1</f>
        <v>44181</v>
      </c>
      <c r="AM54" s="119"/>
      <c r="AN54" s="118">
        <f>AL54+1</f>
        <v>44182</v>
      </c>
      <c r="AO54" s="119"/>
      <c r="AP54" s="118">
        <f>AN54+1</f>
        <v>44183</v>
      </c>
      <c r="AQ54" s="119"/>
      <c r="AR54" s="118">
        <f>AP54+1</f>
        <v>44184</v>
      </c>
      <c r="AS54" s="119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</row>
    <row r="55" spans="1:59" s="69" customFormat="1" ht="24" customHeight="1" x14ac:dyDescent="0.75">
      <c r="A55" s="73"/>
      <c r="B55" s="111" t="str">
        <f>IFERROR(VLOOKUP(B54,祝日計算!$AR$2:$AT$1099,3,FALSE),"")</f>
        <v/>
      </c>
      <c r="C55" s="112"/>
      <c r="D55" s="111" t="str">
        <f>IFERROR(VLOOKUP(D54,祝日計算!$AR$2:$AT$1099,3,FALSE),"")</f>
        <v/>
      </c>
      <c r="E55" s="112"/>
      <c r="F55" s="111" t="str">
        <f>IFERROR(VLOOKUP(F54,祝日計算!$AR$2:$AT$1099,3,FALSE),"")</f>
        <v/>
      </c>
      <c r="G55" s="112"/>
      <c r="H55" s="111" t="str">
        <f>IFERROR(VLOOKUP(H54,祝日計算!$AR$2:$AT$1099,3,FALSE),"")</f>
        <v/>
      </c>
      <c r="I55" s="112"/>
      <c r="J55" s="111" t="str">
        <f>IFERROR(VLOOKUP(J54,祝日計算!$AR$2:$AT$1099,3,FALSE),"")</f>
        <v/>
      </c>
      <c r="K55" s="112"/>
      <c r="L55" s="111" t="str">
        <f>IFERROR(VLOOKUP(L54,祝日計算!$AR$2:$AT$1099,3,FALSE),"")</f>
        <v/>
      </c>
      <c r="M55" s="112"/>
      <c r="N55" s="111" t="str">
        <f>IFERROR(VLOOKUP(N54,祝日計算!$AR$2:$AT$1099,3,FALSE),"")</f>
        <v/>
      </c>
      <c r="O55" s="112"/>
      <c r="P55" s="73"/>
      <c r="Q55" s="111" t="str">
        <f>IFERROR(VLOOKUP(Q54,祝日計算!$AR$2:$AT$1099,3,FALSE),"")</f>
        <v/>
      </c>
      <c r="R55" s="112"/>
      <c r="S55" s="111" t="str">
        <f>IFERROR(VLOOKUP(S54,祝日計算!$AR$2:$AT$1099,3,FALSE),"")</f>
        <v/>
      </c>
      <c r="T55" s="112"/>
      <c r="U55" s="111" t="str">
        <f>IFERROR(VLOOKUP(U54,祝日計算!$AR$2:$AT$1099,3,FALSE),"")</f>
        <v/>
      </c>
      <c r="V55" s="112"/>
      <c r="W55" s="111" t="str">
        <f>IFERROR(VLOOKUP(W54,祝日計算!$AR$2:$AT$1099,3,FALSE),"")</f>
        <v/>
      </c>
      <c r="X55" s="112"/>
      <c r="Y55" s="111" t="str">
        <f>IFERROR(VLOOKUP(Y54,祝日計算!$AR$2:$AT$1099,3,FALSE),"")</f>
        <v/>
      </c>
      <c r="Z55" s="112"/>
      <c r="AA55" s="111" t="str">
        <f>IFERROR(VLOOKUP(AA54,祝日計算!$AR$2:$AT$1099,3,FALSE),"")</f>
        <v/>
      </c>
      <c r="AB55" s="112"/>
      <c r="AC55" s="111" t="str">
        <f>IFERROR(VLOOKUP(AC54,祝日計算!$AR$2:$AT$1099,3,FALSE),"")</f>
        <v/>
      </c>
      <c r="AD55" s="112"/>
      <c r="AE55" s="68"/>
      <c r="AF55" s="111" t="str">
        <f>IFERROR(VLOOKUP(AF54,祝日計算!$AR$2:$AT$1099,3,FALSE),"")</f>
        <v/>
      </c>
      <c r="AG55" s="112"/>
      <c r="AH55" s="111" t="str">
        <f>IFERROR(VLOOKUP(AH54,祝日計算!$AR$2:$AT$1099,3,FALSE),"")</f>
        <v/>
      </c>
      <c r="AI55" s="112"/>
      <c r="AJ55" s="111" t="str">
        <f>IFERROR(VLOOKUP(AJ54,祝日計算!$AR$2:$AT$1099,3,FALSE),"")</f>
        <v/>
      </c>
      <c r="AK55" s="112"/>
      <c r="AL55" s="111" t="str">
        <f>IFERROR(VLOOKUP(AL54,祝日計算!$AR$2:$AT$1099,3,FALSE),"")</f>
        <v/>
      </c>
      <c r="AM55" s="112"/>
      <c r="AN55" s="111" t="str">
        <f>IFERROR(VLOOKUP(AN54,祝日計算!$AR$2:$AT$1099,3,FALSE),"")</f>
        <v/>
      </c>
      <c r="AO55" s="112"/>
      <c r="AP55" s="111" t="str">
        <f>IFERROR(VLOOKUP(AP54,祝日計算!$AR$2:$AT$1099,3,FALSE),"")</f>
        <v/>
      </c>
      <c r="AQ55" s="112"/>
      <c r="AR55" s="111" t="str">
        <f>IFERROR(VLOOKUP(AR54,祝日計算!$AR$2:$AT$1099,3,FALSE),"")</f>
        <v/>
      </c>
      <c r="AS55" s="112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</row>
    <row r="56" spans="1:59" s="69" customFormat="1" ht="13.5" hidden="1" customHeight="1" x14ac:dyDescent="0.75">
      <c r="B56" s="71">
        <f>IFERROR(VLOOKUP(B57,祝日計算!$AR$2:$AU$1099,4,FALSE),"")</f>
        <v>1</v>
      </c>
      <c r="C56" s="70"/>
      <c r="D56" s="71">
        <f>IFERROR(VLOOKUP(D57,祝日計算!$AR$2:$AU$1099,4,FALSE),"")</f>
        <v>0</v>
      </c>
      <c r="E56" s="70"/>
      <c r="F56" s="71">
        <f>IFERROR(VLOOKUP(F57,祝日計算!$AR$2:$AU$1099,4,FALSE),"")</f>
        <v>0</v>
      </c>
      <c r="G56" s="70"/>
      <c r="H56" s="71">
        <f>IFERROR(VLOOKUP(H57,祝日計算!$AR$2:$AU$1099,4,FALSE),"")</f>
        <v>0</v>
      </c>
      <c r="I56" s="70"/>
      <c r="J56" s="71">
        <f>IFERROR(VLOOKUP(J57,祝日計算!$AR$2:$AU$1099,4,FALSE),"")</f>
        <v>0</v>
      </c>
      <c r="K56" s="70"/>
      <c r="L56" s="71">
        <f>IFERROR(VLOOKUP(L57,祝日計算!$AR$2:$AU$1099,4,FALSE),"")</f>
        <v>0</v>
      </c>
      <c r="M56" s="70"/>
      <c r="N56" s="71">
        <f>IFERROR(VLOOKUP(N57,祝日計算!$AR$2:$AU$1099,4,FALSE),"")</f>
        <v>1</v>
      </c>
      <c r="O56" s="72">
        <f>IF(N56="","",IF(N58&lt;&gt;"",1,IF(N56=1,2,0)))</f>
        <v>2</v>
      </c>
      <c r="Q56" s="71">
        <f>IFERROR(VLOOKUP(Q57,祝日計算!$AR$2:$AU$1099,4,FALSE),"")</f>
        <v>1</v>
      </c>
      <c r="R56" s="70"/>
      <c r="S56" s="71">
        <f>IFERROR(VLOOKUP(S57,祝日計算!$AR$2:$AU$1099,4,FALSE),"")</f>
        <v>1</v>
      </c>
      <c r="T56" s="70"/>
      <c r="U56" s="71">
        <f>IFERROR(VLOOKUP(U57,祝日計算!$AR$2:$AU$1099,4,FALSE),"")</f>
        <v>1</v>
      </c>
      <c r="V56" s="70"/>
      <c r="W56" s="71">
        <f>IFERROR(VLOOKUP(W57,祝日計算!$AR$2:$AU$1099,4,FALSE),"")</f>
        <v>0</v>
      </c>
      <c r="X56" s="70"/>
      <c r="Y56" s="71">
        <f>IFERROR(VLOOKUP(Y57,祝日計算!$AR$2:$AU$1099,4,FALSE),"")</f>
        <v>0</v>
      </c>
      <c r="Z56" s="70"/>
      <c r="AA56" s="71">
        <f>IFERROR(VLOOKUP(AA57,祝日計算!$AR$2:$AU$1099,4,FALSE),"")</f>
        <v>0</v>
      </c>
      <c r="AB56" s="70"/>
      <c r="AC56" s="71">
        <f>IFERROR(VLOOKUP(AC57,祝日計算!$AR$2:$AU$1099,4,FALSE),"")</f>
        <v>1</v>
      </c>
      <c r="AD56" s="72">
        <f>IF(AC56="","",IF(AC58&lt;&gt;"",1,IF(AC56=1,2,0)))</f>
        <v>2</v>
      </c>
      <c r="AE56" s="68"/>
      <c r="AF56" s="71">
        <f>IFERROR(VLOOKUP(AF57,祝日計算!$AR$2:$AU$1099,4,FALSE),"")</f>
        <v>1</v>
      </c>
      <c r="AG56" s="70"/>
      <c r="AH56" s="71">
        <f>IFERROR(VLOOKUP(AH57,祝日計算!$AR$2:$AU$1099,4,FALSE),"")</f>
        <v>0</v>
      </c>
      <c r="AI56" s="70"/>
      <c r="AJ56" s="71">
        <f>IFERROR(VLOOKUP(AJ57,祝日計算!$AR$2:$AU$1099,4,FALSE),"")</f>
        <v>1</v>
      </c>
      <c r="AK56" s="70"/>
      <c r="AL56" s="71">
        <f>IFERROR(VLOOKUP(AL57,祝日計算!$AR$2:$AU$1099,4,FALSE),"")</f>
        <v>0</v>
      </c>
      <c r="AM56" s="70"/>
      <c r="AN56" s="71">
        <f>IFERROR(VLOOKUP(AN57,祝日計算!$AR$2:$AU$1099,4,FALSE),"")</f>
        <v>0</v>
      </c>
      <c r="AO56" s="70"/>
      <c r="AP56" s="71">
        <f>IFERROR(VLOOKUP(AP57,祝日計算!$AR$2:$AU$1099,4,FALSE),"")</f>
        <v>0</v>
      </c>
      <c r="AQ56" s="70"/>
      <c r="AR56" s="71">
        <f>IFERROR(VLOOKUP(AR57,祝日計算!$AR$2:$AU$1099,4,FALSE),"")</f>
        <v>1</v>
      </c>
      <c r="AS56" s="72">
        <f>IF(AR56="","",IF(AR58&lt;&gt;"",1,IF(AR56=1,2,0)))</f>
        <v>2</v>
      </c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</row>
    <row r="57" spans="1:59" s="69" customFormat="1" ht="24" customHeight="1" x14ac:dyDescent="0.75">
      <c r="B57" s="118">
        <f>N54+1</f>
        <v>44122</v>
      </c>
      <c r="C57" s="119"/>
      <c r="D57" s="118">
        <f>B57+1</f>
        <v>44123</v>
      </c>
      <c r="E57" s="119"/>
      <c r="F57" s="118">
        <f>D57+1</f>
        <v>44124</v>
      </c>
      <c r="G57" s="119"/>
      <c r="H57" s="118">
        <f>F57+1</f>
        <v>44125</v>
      </c>
      <c r="I57" s="119"/>
      <c r="J57" s="118">
        <f>H57+1</f>
        <v>44126</v>
      </c>
      <c r="K57" s="119"/>
      <c r="L57" s="118">
        <f>J57+1</f>
        <v>44127</v>
      </c>
      <c r="M57" s="119"/>
      <c r="N57" s="118">
        <f>L57+1</f>
        <v>44128</v>
      </c>
      <c r="O57" s="119"/>
      <c r="Q57" s="118">
        <f>AC54+1</f>
        <v>44157</v>
      </c>
      <c r="R57" s="119"/>
      <c r="S57" s="118">
        <f>Q57+1</f>
        <v>44158</v>
      </c>
      <c r="T57" s="119"/>
      <c r="U57" s="118">
        <f>S57+1</f>
        <v>44159</v>
      </c>
      <c r="V57" s="119"/>
      <c r="W57" s="118">
        <f>U57+1</f>
        <v>44160</v>
      </c>
      <c r="X57" s="119"/>
      <c r="Y57" s="118">
        <f>W57+1</f>
        <v>44161</v>
      </c>
      <c r="Z57" s="119"/>
      <c r="AA57" s="118">
        <f>Y57+1</f>
        <v>44162</v>
      </c>
      <c r="AB57" s="119"/>
      <c r="AC57" s="118">
        <f>AA57+1</f>
        <v>44163</v>
      </c>
      <c r="AD57" s="119"/>
      <c r="AE57" s="68"/>
      <c r="AF57" s="118">
        <f>AR54+1</f>
        <v>44185</v>
      </c>
      <c r="AG57" s="119"/>
      <c r="AH57" s="118">
        <f>AF57+1</f>
        <v>44186</v>
      </c>
      <c r="AI57" s="119"/>
      <c r="AJ57" s="118">
        <f>AH57+1</f>
        <v>44187</v>
      </c>
      <c r="AK57" s="119"/>
      <c r="AL57" s="118">
        <f>AJ57+1</f>
        <v>44188</v>
      </c>
      <c r="AM57" s="119"/>
      <c r="AN57" s="118">
        <f>AL57+1</f>
        <v>44189</v>
      </c>
      <c r="AO57" s="119"/>
      <c r="AP57" s="118">
        <f>AN57+1</f>
        <v>44190</v>
      </c>
      <c r="AQ57" s="119"/>
      <c r="AR57" s="118">
        <f>AP57+1</f>
        <v>44191</v>
      </c>
      <c r="AS57" s="119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</row>
    <row r="58" spans="1:59" s="69" customFormat="1" ht="24" customHeight="1" x14ac:dyDescent="0.75">
      <c r="B58" s="111" t="str">
        <f>IFERROR(VLOOKUP(B57,祝日計算!$AR$2:$AT$1099,3,FALSE),"")</f>
        <v/>
      </c>
      <c r="C58" s="112"/>
      <c r="D58" s="111" t="str">
        <f>IFERROR(VLOOKUP(D57,祝日計算!$AR$2:$AT$1099,3,FALSE),"")</f>
        <v/>
      </c>
      <c r="E58" s="112"/>
      <c r="F58" s="111" t="str">
        <f>IFERROR(VLOOKUP(F57,祝日計算!$AR$2:$AT$1099,3,FALSE),"")</f>
        <v/>
      </c>
      <c r="G58" s="112"/>
      <c r="H58" s="111" t="str">
        <f>IFERROR(VLOOKUP(H57,祝日計算!$AR$2:$AT$1099,3,FALSE),"")</f>
        <v/>
      </c>
      <c r="I58" s="112"/>
      <c r="J58" s="111" t="str">
        <f>IFERROR(VLOOKUP(J57,祝日計算!$AR$2:$AT$1099,3,FALSE),"")</f>
        <v/>
      </c>
      <c r="K58" s="112"/>
      <c r="L58" s="111" t="str">
        <f>IFERROR(VLOOKUP(L57,祝日計算!$AR$2:$AT$1099,3,FALSE),"")</f>
        <v/>
      </c>
      <c r="M58" s="112"/>
      <c r="N58" s="111" t="str">
        <f>IFERROR(VLOOKUP(N57,祝日計算!$AR$2:$AT$1099,3,FALSE),"")</f>
        <v/>
      </c>
      <c r="O58" s="112"/>
      <c r="Q58" s="111" t="str">
        <f>IFERROR(VLOOKUP(Q57,祝日計算!$AR$2:$AT$1099,3,FALSE),"")</f>
        <v/>
      </c>
      <c r="R58" s="112"/>
      <c r="S58" s="111" t="str">
        <f>IFERROR(VLOOKUP(S57,祝日計算!$AR$2:$AT$1099,3,FALSE),"")</f>
        <v>勤労感謝の日</v>
      </c>
      <c r="T58" s="112"/>
      <c r="U58" s="111" t="str">
        <f>IFERROR(VLOOKUP(U57,祝日計算!$AR$2:$AT$1099,3,FALSE),"")</f>
        <v/>
      </c>
      <c r="V58" s="112"/>
      <c r="W58" s="111" t="str">
        <f>IFERROR(VLOOKUP(W57,祝日計算!$AR$2:$AT$1099,3,FALSE),"")</f>
        <v/>
      </c>
      <c r="X58" s="112"/>
      <c r="Y58" s="111" t="str">
        <f>IFERROR(VLOOKUP(Y57,祝日計算!$AR$2:$AT$1099,3,FALSE),"")</f>
        <v/>
      </c>
      <c r="Z58" s="112"/>
      <c r="AA58" s="111" t="str">
        <f>IFERROR(VLOOKUP(AA57,祝日計算!$AR$2:$AT$1099,3,FALSE),"")</f>
        <v/>
      </c>
      <c r="AB58" s="112"/>
      <c r="AC58" s="111" t="str">
        <f>IFERROR(VLOOKUP(AC57,祝日計算!$AR$2:$AT$1099,3,FALSE),"")</f>
        <v/>
      </c>
      <c r="AD58" s="112"/>
      <c r="AE58" s="68"/>
      <c r="AF58" s="111" t="str">
        <f>IFERROR(VLOOKUP(AF57,祝日計算!$AR$2:$AT$1099,3,FALSE),"")</f>
        <v/>
      </c>
      <c r="AG58" s="112"/>
      <c r="AH58" s="111" t="str">
        <f>IFERROR(VLOOKUP(AH57,祝日計算!$AR$2:$AT$1099,3,FALSE),"")</f>
        <v/>
      </c>
      <c r="AI58" s="112"/>
      <c r="AJ58" s="111" t="str">
        <f>IFERROR(VLOOKUP(AJ57,祝日計算!$AR$2:$AT$1099,3,FALSE),"")</f>
        <v/>
      </c>
      <c r="AK58" s="112"/>
      <c r="AL58" s="111" t="str">
        <f>IFERROR(VLOOKUP(AL57,祝日計算!$AR$2:$AT$1099,3,FALSE),"")</f>
        <v/>
      </c>
      <c r="AM58" s="112"/>
      <c r="AN58" s="111" t="str">
        <f>IFERROR(VLOOKUP(AN57,祝日計算!$AR$2:$AT$1099,3,FALSE),"")</f>
        <v/>
      </c>
      <c r="AO58" s="112"/>
      <c r="AP58" s="111" t="str">
        <f>IFERROR(VLOOKUP(AP57,祝日計算!$AR$2:$AT$1099,3,FALSE),"")</f>
        <v/>
      </c>
      <c r="AQ58" s="112"/>
      <c r="AR58" s="111" t="str">
        <f>IFERROR(VLOOKUP(AR57,祝日計算!$AR$2:$AT$1099,3,FALSE),"")</f>
        <v/>
      </c>
      <c r="AS58" s="112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</row>
    <row r="59" spans="1:59" s="69" customFormat="1" ht="13.5" hidden="1" customHeight="1" x14ac:dyDescent="0.75">
      <c r="B59" s="71">
        <f>IFERROR(VLOOKUP(B60,祝日計算!$AR$2:$AU$1099,4,FALSE),"")</f>
        <v>1</v>
      </c>
      <c r="C59" s="70"/>
      <c r="D59" s="71">
        <f>IFERROR(VLOOKUP(D60,祝日計算!$AR$2:$AU$1099,4,FALSE),"")</f>
        <v>0</v>
      </c>
      <c r="E59" s="70"/>
      <c r="F59" s="71">
        <f>IFERROR(VLOOKUP(F60,祝日計算!$AR$2:$AU$1099,4,FALSE),"")</f>
        <v>1</v>
      </c>
      <c r="G59" s="70"/>
      <c r="H59" s="71">
        <f>IFERROR(VLOOKUP(H60,祝日計算!$AR$2:$AU$1099,4,FALSE),"")</f>
        <v>0</v>
      </c>
      <c r="I59" s="70"/>
      <c r="J59" s="71">
        <f>IFERROR(VLOOKUP(J60,祝日計算!$AR$2:$AU$1099,4,FALSE),"")</f>
        <v>0</v>
      </c>
      <c r="K59" s="70"/>
      <c r="L59" s="71">
        <f>IFERROR(VLOOKUP(L60,祝日計算!$AR$2:$AU$1099,4,FALSE),"")</f>
        <v>0</v>
      </c>
      <c r="M59" s="70"/>
      <c r="N59" s="71">
        <f>IFERROR(VLOOKUP(N60,祝日計算!$AR$2:$AU$1099,4,FALSE),"")</f>
        <v>1</v>
      </c>
      <c r="O59" s="72">
        <f>IF(N59="","",IF(N61&lt;&gt;"",1,IF(N59=1,2,0)))</f>
        <v>2</v>
      </c>
      <c r="Q59" s="71">
        <f>IFERROR(VLOOKUP(Q60,祝日計算!$AR$2:$AU$1099,4,FALSE),"")</f>
        <v>1</v>
      </c>
      <c r="R59" s="70"/>
      <c r="S59" s="71">
        <f>IFERROR(VLOOKUP(S60,祝日計算!$AR$2:$AU$1099,4,FALSE),"")</f>
        <v>0</v>
      </c>
      <c r="T59" s="70"/>
      <c r="U59" s="71" t="str">
        <f>IFERROR(VLOOKUP(U60,祝日計算!$AR$2:$AU$1099,4,FALSE),"")</f>
        <v/>
      </c>
      <c r="V59" s="70"/>
      <c r="W59" s="71" t="str">
        <f>IFERROR(VLOOKUP(W60,祝日計算!$AR$2:$AU$1099,4,FALSE),"")</f>
        <v/>
      </c>
      <c r="X59" s="70"/>
      <c r="Y59" s="71" t="str">
        <f>IFERROR(VLOOKUP(Y60,祝日計算!$AR$2:$AU$1099,4,FALSE),"")</f>
        <v/>
      </c>
      <c r="Z59" s="70"/>
      <c r="AA59" s="71" t="str">
        <f>IFERROR(VLOOKUP(AA60,祝日計算!$AR$2:$AU$1099,4,FALSE),"")</f>
        <v/>
      </c>
      <c r="AB59" s="70"/>
      <c r="AC59" s="71" t="str">
        <f>IFERROR(VLOOKUP(AC60,祝日計算!$AR$2:$AU$1099,4,FALSE),"")</f>
        <v/>
      </c>
      <c r="AD59" s="72" t="str">
        <f>IF(AC59="","",IF(AC61&lt;&gt;"",1,IF(AC59=1,2,0)))</f>
        <v/>
      </c>
      <c r="AE59" s="68"/>
      <c r="AF59" s="71">
        <f>IFERROR(VLOOKUP(AF60,祝日計算!$AR$2:$AU$1099,4,FALSE),"")</f>
        <v>1</v>
      </c>
      <c r="AG59" s="70"/>
      <c r="AH59" s="71">
        <f>IFERROR(VLOOKUP(AH60,祝日計算!$AR$2:$AU$1099,4,FALSE),"")</f>
        <v>0</v>
      </c>
      <c r="AI59" s="70"/>
      <c r="AJ59" s="71">
        <f>IFERROR(VLOOKUP(AJ60,祝日計算!$AR$2:$AU$1099,4,FALSE),"")</f>
        <v>1</v>
      </c>
      <c r="AK59" s="70"/>
      <c r="AL59" s="71">
        <f>IFERROR(VLOOKUP(AL60,祝日計算!$AR$2:$AU$1099,4,FALSE),"")</f>
        <v>1</v>
      </c>
      <c r="AM59" s="70"/>
      <c r="AN59" s="71">
        <f>IFERROR(VLOOKUP(AN60,祝日計算!$AR$2:$AU$1099,4,FALSE),"")</f>
        <v>1</v>
      </c>
      <c r="AO59" s="70"/>
      <c r="AP59" s="71" t="str">
        <f>IFERROR(VLOOKUP(AP60,祝日計算!$AR$2:$AU$1099,4,FALSE),"")</f>
        <v/>
      </c>
      <c r="AQ59" s="70"/>
      <c r="AR59" s="71" t="str">
        <f>IFERROR(VLOOKUP(AR60,祝日計算!$AR$2:$AU$1099,4,FALSE),"")</f>
        <v/>
      </c>
      <c r="AS59" s="72" t="str">
        <f>IF(AR59="","",IF(AR61&lt;&gt;"",1,IF(AR59=1,2,0)))</f>
        <v/>
      </c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</row>
    <row r="60" spans="1:59" s="69" customFormat="1" ht="24" customHeight="1" x14ac:dyDescent="0.75">
      <c r="B60" s="118">
        <f>IFERROR(IF(MONTH(B44)&lt;&gt;MONTH(N57+1),"",N57+1),"")</f>
        <v>44129</v>
      </c>
      <c r="C60" s="119"/>
      <c r="D60" s="118">
        <f>IFERROR(IF(MONTH(B44)&lt;&gt;MONTH(B60+1),"",B60+1),"")</f>
        <v>44130</v>
      </c>
      <c r="E60" s="119"/>
      <c r="F60" s="118">
        <f>IFERROR(IF(MONTH(B44)&lt;&gt;MONTH(D60+1),"",D60+1),"")</f>
        <v>44131</v>
      </c>
      <c r="G60" s="119"/>
      <c r="H60" s="118">
        <f>IFERROR(IF(MONTH(B44)&lt;&gt;MONTH(F60+1),"",F60+1),"")</f>
        <v>44132</v>
      </c>
      <c r="I60" s="119"/>
      <c r="J60" s="118">
        <f>IFERROR(IF(MONTH(B44)&lt;&gt;MONTH(H60+1),"",H60+1),"")</f>
        <v>44133</v>
      </c>
      <c r="K60" s="119"/>
      <c r="L60" s="118">
        <f>IFERROR(IF(MONTH(B44)&lt;&gt;MONTH(J60+1),"",J60+1),"")</f>
        <v>44134</v>
      </c>
      <c r="M60" s="119"/>
      <c r="N60" s="118">
        <f>IFERROR(IF(MONTH(B44)&lt;&gt;MONTH(L60+1),"",L60+1),"")</f>
        <v>44135</v>
      </c>
      <c r="O60" s="119"/>
      <c r="Q60" s="118">
        <f>IFERROR(IF(MONTH(Q44)&lt;&gt;MONTH(AC57+1),"",AC57+1),"")</f>
        <v>44164</v>
      </c>
      <c r="R60" s="119"/>
      <c r="S60" s="118">
        <f>IFERROR(IF(MONTH(Q44)&lt;&gt;MONTH(Q60+1),"",Q60+1),"")</f>
        <v>44165</v>
      </c>
      <c r="T60" s="119"/>
      <c r="U60" s="118" t="str">
        <f>IFERROR(IF(MONTH(Q44)&lt;&gt;MONTH(S60+1),"",S60+1),"")</f>
        <v/>
      </c>
      <c r="V60" s="119"/>
      <c r="W60" s="118" t="str">
        <f>IFERROR(IF(MONTH(Q44)&lt;&gt;MONTH(U60+1),"",U60+1),"")</f>
        <v/>
      </c>
      <c r="X60" s="119"/>
      <c r="Y60" s="118" t="str">
        <f>IFERROR(IF(MONTH(Q44)&lt;&gt;MONTH(W60+1),"",W60+1),"")</f>
        <v/>
      </c>
      <c r="Z60" s="119"/>
      <c r="AA60" s="118" t="str">
        <f>IFERROR(IF(MONTH(Q44)&lt;&gt;MONTH(Y60+1),"",Y60+1),"")</f>
        <v/>
      </c>
      <c r="AB60" s="119"/>
      <c r="AC60" s="118" t="str">
        <f>IFERROR(IF(MONTH(Q44)&lt;&gt;MONTH(AA60+1),"",AA60+1),"")</f>
        <v/>
      </c>
      <c r="AD60" s="119"/>
      <c r="AE60" s="68"/>
      <c r="AF60" s="118">
        <f>IFERROR(IF(MONTH(AF44)&lt;&gt;MONTH(AR57+1),"",AR57+1),"")</f>
        <v>44192</v>
      </c>
      <c r="AG60" s="119"/>
      <c r="AH60" s="118">
        <f>IFERROR(IF(MONTH(AF44)&lt;&gt;MONTH(AF60+1),"",AF60+1),"")</f>
        <v>44193</v>
      </c>
      <c r="AI60" s="119"/>
      <c r="AJ60" s="118">
        <f>IFERROR(IF(MONTH(AF44)&lt;&gt;MONTH(AH60+1),"",AH60+1),"")</f>
        <v>44194</v>
      </c>
      <c r="AK60" s="119"/>
      <c r="AL60" s="118">
        <f>IFERROR(IF(MONTH(AF44)&lt;&gt;MONTH(AJ60+1),"",AJ60+1),"")</f>
        <v>44195</v>
      </c>
      <c r="AM60" s="119"/>
      <c r="AN60" s="118">
        <f>IFERROR(IF(MONTH(AF44)&lt;&gt;MONTH(AL60+1),"",AL60+1),"")</f>
        <v>44196</v>
      </c>
      <c r="AO60" s="119"/>
      <c r="AP60" s="118" t="str">
        <f>IFERROR(IF(MONTH(AF44)&lt;&gt;MONTH(AN60+1),"",AN60+1),"")</f>
        <v/>
      </c>
      <c r="AQ60" s="119"/>
      <c r="AR60" s="118" t="str">
        <f>IFERROR(IF(MONTH(AF44)&lt;&gt;MONTH(AP60+1),"",AP60+1),"")</f>
        <v/>
      </c>
      <c r="AS60" s="119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</row>
    <row r="61" spans="1:59" s="69" customFormat="1" ht="24" customHeight="1" x14ac:dyDescent="0.75">
      <c r="B61" s="111" t="str">
        <f>IFERROR(VLOOKUP(B60,祝日計算!$AR$2:$AT$1099,3,FALSE),"")</f>
        <v/>
      </c>
      <c r="C61" s="112"/>
      <c r="D61" s="111" t="str">
        <f>IFERROR(VLOOKUP(D60,祝日計算!$AR$2:$AT$1099,3,FALSE),"")</f>
        <v/>
      </c>
      <c r="E61" s="112"/>
      <c r="F61" s="111" t="str">
        <f>IFERROR(VLOOKUP(F60,祝日計算!$AR$2:$AT$1099,3,FALSE),"")</f>
        <v/>
      </c>
      <c r="G61" s="112"/>
      <c r="H61" s="111" t="str">
        <f>IFERROR(VLOOKUP(H60,祝日計算!$AR$2:$AT$1099,3,FALSE),"")</f>
        <v/>
      </c>
      <c r="I61" s="112"/>
      <c r="J61" s="111" t="str">
        <f>IFERROR(VLOOKUP(J60,祝日計算!$AR$2:$AT$1099,3,FALSE),"")</f>
        <v/>
      </c>
      <c r="K61" s="112"/>
      <c r="L61" s="111" t="str">
        <f>IFERROR(VLOOKUP(L60,祝日計算!$AR$2:$AT$1099,3,FALSE),"")</f>
        <v/>
      </c>
      <c r="M61" s="112"/>
      <c r="N61" s="111" t="str">
        <f>IFERROR(VLOOKUP(N60,祝日計算!$AR$2:$AT$1099,3,FALSE),"")</f>
        <v/>
      </c>
      <c r="O61" s="112"/>
      <c r="Q61" s="111" t="str">
        <f>IFERROR(VLOOKUP(Q60,祝日計算!$AR$2:$AT$1099,3,FALSE),"")</f>
        <v/>
      </c>
      <c r="R61" s="112"/>
      <c r="S61" s="111" t="str">
        <f>IFERROR(VLOOKUP(S60,祝日計算!$AR$2:$AT$1099,3,FALSE),"")</f>
        <v/>
      </c>
      <c r="T61" s="112"/>
      <c r="U61" s="111" t="str">
        <f>IFERROR(VLOOKUP(U60,祝日計算!$AR$2:$AT$1099,3,FALSE),"")</f>
        <v/>
      </c>
      <c r="V61" s="112"/>
      <c r="W61" s="111" t="str">
        <f>IFERROR(VLOOKUP(W60,祝日計算!$AR$2:$AT$1099,3,FALSE),"")</f>
        <v/>
      </c>
      <c r="X61" s="112"/>
      <c r="Y61" s="111" t="str">
        <f>IFERROR(VLOOKUP(Y60,祝日計算!$AR$2:$AT$1099,3,FALSE),"")</f>
        <v/>
      </c>
      <c r="Z61" s="112"/>
      <c r="AA61" s="111" t="str">
        <f>IFERROR(VLOOKUP(AA60,祝日計算!$AR$2:$AT$1099,3,FALSE),"")</f>
        <v/>
      </c>
      <c r="AB61" s="112"/>
      <c r="AC61" s="111" t="str">
        <f>IFERROR(VLOOKUP(AC60,祝日計算!$AR$2:$AT$1099,3,FALSE),"")</f>
        <v/>
      </c>
      <c r="AD61" s="112"/>
      <c r="AE61" s="68"/>
      <c r="AF61" s="111" t="str">
        <f>IFERROR(VLOOKUP(AF60,祝日計算!$AR$2:$AT$1099,3,FALSE),"")</f>
        <v/>
      </c>
      <c r="AG61" s="112"/>
      <c r="AH61" s="111" t="str">
        <f>IFERROR(VLOOKUP(AH60,祝日計算!$AR$2:$AT$1099,3,FALSE),"")</f>
        <v/>
      </c>
      <c r="AI61" s="112"/>
      <c r="AJ61" s="111" t="str">
        <f>IFERROR(VLOOKUP(AJ60,祝日計算!$AR$2:$AT$1099,3,FALSE),"")</f>
        <v>年末休</v>
      </c>
      <c r="AK61" s="112"/>
      <c r="AL61" s="111" t="str">
        <f>IFERROR(VLOOKUP(AL60,祝日計算!$AR$2:$AT$1099,3,FALSE),"")</f>
        <v>年末休</v>
      </c>
      <c r="AM61" s="112"/>
      <c r="AN61" s="111" t="str">
        <f>IFERROR(VLOOKUP(AN60,祝日計算!$AR$2:$AT$1099,3,FALSE),"")</f>
        <v>年末休</v>
      </c>
      <c r="AO61" s="112"/>
      <c r="AP61" s="111" t="str">
        <f>IFERROR(VLOOKUP(AP60,祝日計算!$AR$2:$AT$1099,3,FALSE),"")</f>
        <v/>
      </c>
      <c r="AQ61" s="112"/>
      <c r="AR61" s="111" t="str">
        <f>IFERROR(VLOOKUP(AR60,祝日計算!$AR$2:$AT$1099,3,FALSE),"")</f>
        <v/>
      </c>
      <c r="AS61" s="112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</row>
    <row r="62" spans="1:59" s="69" customFormat="1" ht="13.5" hidden="1" customHeight="1" x14ac:dyDescent="0.75">
      <c r="B62" s="71" t="str">
        <f>IFERROR(VLOOKUP(B63,祝日計算!$AR$2:$AU$1099,4,FALSE),"")</f>
        <v/>
      </c>
      <c r="C62" s="70"/>
      <c r="D62" s="71" t="str">
        <f>IFERROR(VLOOKUP(D63,祝日計算!$AR$2:$AU$1099,4,FALSE),"")</f>
        <v/>
      </c>
      <c r="E62" s="70"/>
      <c r="F62" s="123"/>
      <c r="G62" s="124"/>
      <c r="H62" s="124"/>
      <c r="I62" s="124"/>
      <c r="J62" s="124"/>
      <c r="K62" s="124"/>
      <c r="L62" s="124"/>
      <c r="M62" s="124"/>
      <c r="N62" s="124"/>
      <c r="O62" s="125"/>
      <c r="Q62" s="71" t="str">
        <f>IFERROR(VLOOKUP(Q63,祝日計算!$AR$2:$AU$1099,4,FALSE),"")</f>
        <v/>
      </c>
      <c r="R62" s="70"/>
      <c r="S62" s="71" t="str">
        <f>IFERROR(VLOOKUP(S63,祝日計算!$AR$2:$AU$1099,4,FALSE),"")</f>
        <v/>
      </c>
      <c r="T62" s="70"/>
      <c r="U62" s="123"/>
      <c r="V62" s="124"/>
      <c r="W62" s="124"/>
      <c r="X62" s="124"/>
      <c r="Y62" s="124"/>
      <c r="Z62" s="124"/>
      <c r="AA62" s="124"/>
      <c r="AB62" s="124"/>
      <c r="AC62" s="124"/>
      <c r="AD62" s="125"/>
      <c r="AE62" s="68"/>
      <c r="AF62" s="71" t="str">
        <f>IFERROR(VLOOKUP(AF63,祝日計算!$AR$2:$AU$1099,4,FALSE),"")</f>
        <v/>
      </c>
      <c r="AG62" s="70"/>
      <c r="AH62" s="71" t="str">
        <f>IFERROR(VLOOKUP(AH63,祝日計算!$AR$2:$AU$1099,4,FALSE),"")</f>
        <v/>
      </c>
      <c r="AI62" s="70"/>
      <c r="AJ62" s="123"/>
      <c r="AK62" s="124"/>
      <c r="AL62" s="124"/>
      <c r="AM62" s="124"/>
      <c r="AN62" s="124"/>
      <c r="AO62" s="124"/>
      <c r="AP62" s="124"/>
      <c r="AQ62" s="124"/>
      <c r="AR62" s="124"/>
      <c r="AS62" s="125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</row>
    <row r="63" spans="1:59" s="69" customFormat="1" ht="24" customHeight="1" x14ac:dyDescent="0.75">
      <c r="B63" s="118" t="str">
        <f>IFERROR(IF(MONTH(B44)&lt;&gt;MONTH(N60+1),"",N60+1),"")</f>
        <v/>
      </c>
      <c r="C63" s="119"/>
      <c r="D63" s="118" t="str">
        <f>IFERROR(IF(MONTH(B44)&lt;&gt;MONTH(B63+1),"",B63+1),"")</f>
        <v/>
      </c>
      <c r="E63" s="119"/>
      <c r="F63" s="120"/>
      <c r="G63" s="121"/>
      <c r="H63" s="121"/>
      <c r="I63" s="121"/>
      <c r="J63" s="121"/>
      <c r="K63" s="121"/>
      <c r="L63" s="121"/>
      <c r="M63" s="121"/>
      <c r="N63" s="121"/>
      <c r="O63" s="122"/>
      <c r="Q63" s="118" t="str">
        <f>IFERROR(IF(MONTH(Q44)&lt;&gt;MONTH(AC60+1),"",AC60+1),"")</f>
        <v/>
      </c>
      <c r="R63" s="119"/>
      <c r="S63" s="118" t="str">
        <f>IFERROR(IF(MONTH(Q44)&lt;&gt;MONTH(Q63+1),"",Q63+1),"")</f>
        <v/>
      </c>
      <c r="T63" s="119"/>
      <c r="U63" s="120"/>
      <c r="V63" s="121"/>
      <c r="W63" s="121"/>
      <c r="X63" s="121"/>
      <c r="Y63" s="121"/>
      <c r="Z63" s="121"/>
      <c r="AA63" s="121"/>
      <c r="AB63" s="121"/>
      <c r="AC63" s="121"/>
      <c r="AD63" s="122"/>
      <c r="AE63" s="68"/>
      <c r="AF63" s="118" t="str">
        <f>IFERROR(IF(MONTH(AF44)&lt;&gt;MONTH(AR60+1),"",AR60+1),"")</f>
        <v/>
      </c>
      <c r="AG63" s="119"/>
      <c r="AH63" s="118" t="str">
        <f>IFERROR(IF(MONTH(AF44)&lt;&gt;MONTH(AF63+1),"",AF63+1),"")</f>
        <v/>
      </c>
      <c r="AI63" s="119"/>
      <c r="AJ63" s="120"/>
      <c r="AK63" s="121"/>
      <c r="AL63" s="121"/>
      <c r="AM63" s="121"/>
      <c r="AN63" s="121"/>
      <c r="AO63" s="121"/>
      <c r="AP63" s="121"/>
      <c r="AQ63" s="121"/>
      <c r="AR63" s="121"/>
      <c r="AS63" s="122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</row>
    <row r="64" spans="1:59" s="69" customFormat="1" ht="24" customHeight="1" x14ac:dyDescent="0.75">
      <c r="B64" s="113" t="str">
        <f>IFERROR(VLOOKUP(B63,祝日計算!$AR$2:$AT$1099,3,FALSE),"")</f>
        <v/>
      </c>
      <c r="C64" s="114"/>
      <c r="D64" s="113" t="str">
        <f>IFERROR(VLOOKUP(D63,祝日計算!$AR$2:$AT$1099,3,FALSE),"")</f>
        <v/>
      </c>
      <c r="E64" s="114"/>
      <c r="F64" s="115"/>
      <c r="G64" s="116"/>
      <c r="H64" s="116"/>
      <c r="I64" s="116"/>
      <c r="J64" s="116"/>
      <c r="K64" s="116"/>
      <c r="L64" s="116"/>
      <c r="M64" s="116"/>
      <c r="N64" s="116"/>
      <c r="O64" s="117"/>
      <c r="Q64" s="113" t="str">
        <f>IFERROR(VLOOKUP(Q63,祝日計算!$AR$2:$AT$1099,3,FALSE),"")</f>
        <v/>
      </c>
      <c r="R64" s="114"/>
      <c r="S64" s="113" t="str">
        <f>IFERROR(VLOOKUP(S63,祝日計算!$AR$2:$AT$1099,3,FALSE),"")</f>
        <v/>
      </c>
      <c r="T64" s="114"/>
      <c r="U64" s="115"/>
      <c r="V64" s="116"/>
      <c r="W64" s="116"/>
      <c r="X64" s="116"/>
      <c r="Y64" s="116"/>
      <c r="Z64" s="116"/>
      <c r="AA64" s="116"/>
      <c r="AB64" s="116"/>
      <c r="AC64" s="116"/>
      <c r="AD64" s="117"/>
      <c r="AE64" s="68"/>
      <c r="AF64" s="113" t="str">
        <f>IFERROR(VLOOKUP(AF63,祝日計算!$AR$2:$AT$1099,3,FALSE),"")</f>
        <v/>
      </c>
      <c r="AG64" s="114"/>
      <c r="AH64" s="113" t="str">
        <f>IFERROR(VLOOKUP(AH63,祝日計算!$AR$2:$AT$1099,3,FALSE),"")</f>
        <v/>
      </c>
      <c r="AI64" s="114"/>
      <c r="AJ64" s="115"/>
      <c r="AK64" s="116"/>
      <c r="AL64" s="116"/>
      <c r="AM64" s="116"/>
      <c r="AN64" s="116"/>
      <c r="AO64" s="116"/>
      <c r="AP64" s="116"/>
      <c r="AQ64" s="116"/>
      <c r="AR64" s="116"/>
      <c r="AS64" s="117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</row>
    <row r="65" spans="1:59" s="78" customFormat="1" ht="7.5" customHeight="1" x14ac:dyDescent="0.65">
      <c r="B65" s="80">
        <f>DATE(IF(C65&lt;=3,祝日計算!$A$2+1,祝日計算!$A$2),C65,1)</f>
        <v>44197</v>
      </c>
      <c r="C65" s="79">
        <v>1</v>
      </c>
      <c r="E65" s="79">
        <v>2008</v>
      </c>
      <c r="F65" s="79">
        <v>9</v>
      </c>
      <c r="Q65" s="80">
        <f>DATE(IF(R65&lt;=3,祝日計算!$A$2+1,祝日計算!$A$2),R65,1)</f>
        <v>44228</v>
      </c>
      <c r="R65" s="79">
        <v>2</v>
      </c>
      <c r="T65" s="79">
        <v>2008</v>
      </c>
      <c r="U65" s="79">
        <v>9</v>
      </c>
      <c r="AE65" s="68"/>
      <c r="AF65" s="80">
        <f>DATE(IF(AG65&lt;=3,祝日計算!$A$2+1,祝日計算!$A$2),AG65,1)</f>
        <v>44256</v>
      </c>
      <c r="AG65" s="79">
        <v>3</v>
      </c>
      <c r="AI65" s="79">
        <v>2008</v>
      </c>
      <c r="AJ65" s="79">
        <v>9</v>
      </c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</row>
    <row r="66" spans="1:59" s="76" customFormat="1" ht="22.5" customHeight="1" x14ac:dyDescent="0.65">
      <c r="A66" s="77"/>
      <c r="B66" s="129" t="str">
        <f>TEXT(B65,"　m月")</f>
        <v xml:space="preserve"> 1月</v>
      </c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77"/>
      <c r="Q66" s="129" t="str">
        <f>TEXT(Q65,"　m月")</f>
        <v xml:space="preserve"> 2月</v>
      </c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68"/>
      <c r="AF66" s="129" t="str">
        <f>TEXT(AF65,"　m月")</f>
        <v xml:space="preserve"> 3月</v>
      </c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</row>
    <row r="67" spans="1:59" x14ac:dyDescent="0.65">
      <c r="B67" s="126" t="s">
        <v>169</v>
      </c>
      <c r="C67" s="127"/>
      <c r="D67" s="126" t="s">
        <v>168</v>
      </c>
      <c r="E67" s="127"/>
      <c r="F67" s="126" t="s">
        <v>167</v>
      </c>
      <c r="G67" s="127"/>
      <c r="H67" s="126" t="s">
        <v>166</v>
      </c>
      <c r="I67" s="127"/>
      <c r="J67" s="126" t="s">
        <v>165</v>
      </c>
      <c r="K67" s="127"/>
      <c r="L67" s="126" t="s">
        <v>164</v>
      </c>
      <c r="M67" s="127"/>
      <c r="N67" s="128" t="s">
        <v>163</v>
      </c>
      <c r="O67" s="127"/>
      <c r="Q67" s="126" t="s">
        <v>169</v>
      </c>
      <c r="R67" s="127"/>
      <c r="S67" s="126" t="s">
        <v>168</v>
      </c>
      <c r="T67" s="127"/>
      <c r="U67" s="126" t="s">
        <v>167</v>
      </c>
      <c r="V67" s="127"/>
      <c r="W67" s="126" t="s">
        <v>166</v>
      </c>
      <c r="X67" s="127"/>
      <c r="Y67" s="126" t="s">
        <v>165</v>
      </c>
      <c r="Z67" s="127"/>
      <c r="AA67" s="126" t="s">
        <v>164</v>
      </c>
      <c r="AB67" s="127"/>
      <c r="AC67" s="128" t="s">
        <v>163</v>
      </c>
      <c r="AD67" s="127"/>
      <c r="AF67" s="126" t="s">
        <v>169</v>
      </c>
      <c r="AG67" s="127"/>
      <c r="AH67" s="126" t="s">
        <v>168</v>
      </c>
      <c r="AI67" s="127"/>
      <c r="AJ67" s="126" t="s">
        <v>167</v>
      </c>
      <c r="AK67" s="127"/>
      <c r="AL67" s="126" t="s">
        <v>166</v>
      </c>
      <c r="AM67" s="127"/>
      <c r="AN67" s="126" t="s">
        <v>165</v>
      </c>
      <c r="AO67" s="127"/>
      <c r="AP67" s="126" t="s">
        <v>164</v>
      </c>
      <c r="AQ67" s="127"/>
      <c r="AR67" s="128" t="s">
        <v>163</v>
      </c>
      <c r="AS67" s="127"/>
    </row>
    <row r="68" spans="1:59" ht="13.5" hidden="1" customHeight="1" x14ac:dyDescent="0.65">
      <c r="B68" s="71" t="str">
        <f>IFERROR(VLOOKUP(B69,祝日計算!$AR$2:$AU$1099,4,FALSE),"")</f>
        <v/>
      </c>
      <c r="C68" s="75"/>
      <c r="D68" s="71" t="str">
        <f>IFERROR(VLOOKUP(D69,祝日計算!$AR$2:$AU$1099,4,FALSE),"")</f>
        <v/>
      </c>
      <c r="E68" s="75"/>
      <c r="F68" s="71" t="str">
        <f>IFERROR(VLOOKUP(F69,祝日計算!$AR$2:$AU$1099,4,FALSE),"")</f>
        <v/>
      </c>
      <c r="G68" s="75"/>
      <c r="H68" s="71" t="str">
        <f>IFERROR(VLOOKUP(H69,祝日計算!$AR$2:$AU$1099,4,FALSE),"")</f>
        <v/>
      </c>
      <c r="I68" s="75"/>
      <c r="J68" s="71" t="str">
        <f>IFERROR(VLOOKUP(J69,祝日計算!$AR$2:$AU$1099,4,FALSE),"")</f>
        <v/>
      </c>
      <c r="K68" s="75"/>
      <c r="L68" s="71">
        <f>IFERROR(VLOOKUP(L69,祝日計算!$AR$2:$AU$1099,4,FALSE),"")</f>
        <v>1</v>
      </c>
      <c r="M68" s="75"/>
      <c r="N68" s="71">
        <f>IFERROR(VLOOKUP(N69,祝日計算!$AR$2:$AU$1099,4,FALSE),"")</f>
        <v>1</v>
      </c>
      <c r="O68" s="72">
        <f>IF(N68="","",IF(N70&lt;&gt;"",1,IF(N68=1,2,0)))</f>
        <v>1</v>
      </c>
      <c r="Q68" s="71" t="str">
        <f>IFERROR(VLOOKUP(Q69,祝日計算!$AR$2:$AU$1099,4,FALSE),"")</f>
        <v/>
      </c>
      <c r="R68" s="75"/>
      <c r="S68" s="71">
        <f>IFERROR(VLOOKUP(S69,祝日計算!$AR$2:$AU$1099,4,FALSE),"")</f>
        <v>0</v>
      </c>
      <c r="T68" s="75"/>
      <c r="U68" s="71">
        <f>IFERROR(VLOOKUP(U69,祝日計算!$AR$2:$AU$1099,4,FALSE),"")</f>
        <v>0</v>
      </c>
      <c r="V68" s="75"/>
      <c r="W68" s="71">
        <f>IFERROR(VLOOKUP(W69,祝日計算!$AR$2:$AU$1099,4,FALSE),"")</f>
        <v>0</v>
      </c>
      <c r="X68" s="75"/>
      <c r="Y68" s="71">
        <f>IFERROR(VLOOKUP(Y69,祝日計算!$AR$2:$AU$1099,4,FALSE),"")</f>
        <v>0</v>
      </c>
      <c r="Z68" s="75"/>
      <c r="AA68" s="71">
        <f>IFERROR(VLOOKUP(AA69,祝日計算!$AR$2:$AU$1099,4,FALSE),"")</f>
        <v>0</v>
      </c>
      <c r="AB68" s="75"/>
      <c r="AC68" s="71">
        <f>IFERROR(VLOOKUP(AC69,祝日計算!$AR$2:$AU$1099,4,FALSE),"")</f>
        <v>1</v>
      </c>
      <c r="AD68" s="72">
        <f>IF(AC68="","",IF(AC70&lt;&gt;"",1,IF(AC68=1,2,0)))</f>
        <v>2</v>
      </c>
      <c r="AF68" s="71" t="str">
        <f>IFERROR(VLOOKUP(AF69,祝日計算!$AR$2:$AU$1099,4,FALSE),"")</f>
        <v/>
      </c>
      <c r="AG68" s="75"/>
      <c r="AH68" s="71">
        <f>IFERROR(VLOOKUP(AH69,祝日計算!$AR$2:$AU$1099,4,FALSE),"")</f>
        <v>0</v>
      </c>
      <c r="AI68" s="75"/>
      <c r="AJ68" s="71">
        <f>IFERROR(VLOOKUP(AJ69,祝日計算!$AR$2:$AU$1099,4,FALSE),"")</f>
        <v>0</v>
      </c>
      <c r="AK68" s="75"/>
      <c r="AL68" s="71">
        <f>IFERROR(VLOOKUP(AL69,祝日計算!$AR$2:$AU$1099,4,FALSE),"")</f>
        <v>0</v>
      </c>
      <c r="AM68" s="75"/>
      <c r="AN68" s="71">
        <f>IFERROR(VLOOKUP(AN69,祝日計算!$AR$2:$AU$1099,4,FALSE),"")</f>
        <v>0</v>
      </c>
      <c r="AO68" s="75"/>
      <c r="AP68" s="71">
        <f>IFERROR(VLOOKUP(AP69,祝日計算!$AR$2:$AU$1099,4,FALSE),"")</f>
        <v>0</v>
      </c>
      <c r="AQ68" s="75"/>
      <c r="AR68" s="71">
        <f>IFERROR(VLOOKUP(AR69,祝日計算!$AR$2:$AU$1099,4,FALSE),"")</f>
        <v>1</v>
      </c>
      <c r="AS68" s="72">
        <f>IF(AR68="","",IF(AR70&lt;&gt;"",1,IF(AR68=1,2,0)))</f>
        <v>2</v>
      </c>
    </row>
    <row r="69" spans="1:59" s="69" customFormat="1" ht="24" customHeight="1" x14ac:dyDescent="0.75">
      <c r="A69" s="74"/>
      <c r="B69" s="118" t="str">
        <f>IF(WEEKDAY(B65)=1,B65,"")</f>
        <v/>
      </c>
      <c r="C69" s="119"/>
      <c r="D69" s="118" t="str">
        <f>IF(B69="",IF(WEEKDAY(B65)=2,B65,""),B69+1)</f>
        <v/>
      </c>
      <c r="E69" s="119" t="s">
        <v>162</v>
      </c>
      <c r="F69" s="118" t="str">
        <f>IF(D69="",IF(WEEKDAY(B65)=3,B65,""),D69+1)</f>
        <v/>
      </c>
      <c r="G69" s="119" t="s">
        <v>162</v>
      </c>
      <c r="H69" s="118" t="str">
        <f>IF(F69="",IF(WEEKDAY(B65)=4,B65,""),F69+1)</f>
        <v/>
      </c>
      <c r="I69" s="119" t="s">
        <v>162</v>
      </c>
      <c r="J69" s="118" t="str">
        <f>IF(H69="",IF(WEEKDAY(B65)=5,B65,""),H69+1)</f>
        <v/>
      </c>
      <c r="K69" s="119" t="s">
        <v>162</v>
      </c>
      <c r="L69" s="118">
        <f>IF(J69="",IF(WEEKDAY(B65)=6,B65,""),J69+1)</f>
        <v>44197</v>
      </c>
      <c r="M69" s="119" t="s">
        <v>162</v>
      </c>
      <c r="N69" s="118">
        <f>IF(L69="",B65,L69+1)</f>
        <v>44198</v>
      </c>
      <c r="O69" s="119" t="s">
        <v>162</v>
      </c>
      <c r="Q69" s="118" t="str">
        <f>IF(WEEKDAY(Q65)=1,Q65,"")</f>
        <v/>
      </c>
      <c r="R69" s="119"/>
      <c r="S69" s="118">
        <f>IF(Q69="",IF(WEEKDAY(Q65)=2,Q65,""),Q69+1)</f>
        <v>44228</v>
      </c>
      <c r="T69" s="119" t="s">
        <v>162</v>
      </c>
      <c r="U69" s="118">
        <f>IF(S69="",IF(WEEKDAY(Q65)=3,Q65,""),S69+1)</f>
        <v>44229</v>
      </c>
      <c r="V69" s="119" t="s">
        <v>162</v>
      </c>
      <c r="W69" s="118">
        <f>IF(U69="",IF(WEEKDAY(Q65)=4,Q65,""),U69+1)</f>
        <v>44230</v>
      </c>
      <c r="X69" s="119" t="s">
        <v>162</v>
      </c>
      <c r="Y69" s="118">
        <f>IF(W69="",IF(WEEKDAY(Q65)=5,Q65,""),W69+1)</f>
        <v>44231</v>
      </c>
      <c r="Z69" s="119" t="s">
        <v>162</v>
      </c>
      <c r="AA69" s="118">
        <f>IF(Y69="",IF(WEEKDAY(Q65)=6,Q65,""),Y69+1)</f>
        <v>44232</v>
      </c>
      <c r="AB69" s="119" t="s">
        <v>162</v>
      </c>
      <c r="AC69" s="118">
        <f>IF(AA69="",Q65,AA69+1)</f>
        <v>44233</v>
      </c>
      <c r="AD69" s="119" t="s">
        <v>162</v>
      </c>
      <c r="AE69" s="68"/>
      <c r="AF69" s="118" t="str">
        <f>IF(WEEKDAY(AF65)=1,AF65,"")</f>
        <v/>
      </c>
      <c r="AG69" s="119"/>
      <c r="AH69" s="118">
        <f>IF(AF69="",IF(WEEKDAY(AF65)=2,AF65,""),AF69+1)</f>
        <v>44256</v>
      </c>
      <c r="AI69" s="119" t="s">
        <v>162</v>
      </c>
      <c r="AJ69" s="118">
        <f>IF(AH69="",IF(WEEKDAY(AF65)=3,AF65,""),AH69+1)</f>
        <v>44257</v>
      </c>
      <c r="AK69" s="119" t="s">
        <v>162</v>
      </c>
      <c r="AL69" s="118">
        <f>IF(AJ69="",IF(WEEKDAY(AF65)=4,AF65,""),AJ69+1)</f>
        <v>44258</v>
      </c>
      <c r="AM69" s="119" t="s">
        <v>162</v>
      </c>
      <c r="AN69" s="118">
        <f>IF(AL69="",IF(WEEKDAY(AF65)=5,AF65,""),AL69+1)</f>
        <v>44259</v>
      </c>
      <c r="AO69" s="119" t="s">
        <v>162</v>
      </c>
      <c r="AP69" s="118">
        <f>IF(AN69="",IF(WEEKDAY(AF65)=6,AF65,""),AN69+1)</f>
        <v>44260</v>
      </c>
      <c r="AQ69" s="119" t="s">
        <v>162</v>
      </c>
      <c r="AR69" s="118">
        <f>IF(AP69="",AF65,AP69+1)</f>
        <v>44261</v>
      </c>
      <c r="AS69" s="119" t="s">
        <v>162</v>
      </c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</row>
    <row r="70" spans="1:59" s="69" customFormat="1" ht="24" customHeight="1" x14ac:dyDescent="0.75">
      <c r="B70" s="111" t="str">
        <f>IFERROR(VLOOKUP(B69,祝日計算!$AR$2:$AT$1099,3,FALSE),"")</f>
        <v/>
      </c>
      <c r="C70" s="112"/>
      <c r="D70" s="111" t="str">
        <f>IFERROR(VLOOKUP(D69,祝日計算!$AR$2:$AT$1099,3,FALSE),"")</f>
        <v/>
      </c>
      <c r="E70" s="112"/>
      <c r="F70" s="111" t="str">
        <f>IFERROR(VLOOKUP(F69,祝日計算!$AR$2:$AT$1099,3,FALSE),"")</f>
        <v/>
      </c>
      <c r="G70" s="112"/>
      <c r="H70" s="111" t="str">
        <f>IFERROR(VLOOKUP(H69,祝日計算!$AR$2:$AT$1099,3,FALSE),"")</f>
        <v/>
      </c>
      <c r="I70" s="112"/>
      <c r="J70" s="111" t="str">
        <f>IFERROR(VLOOKUP(J69,祝日計算!$AR$2:$AT$1099,3,FALSE),"")</f>
        <v/>
      </c>
      <c r="K70" s="112"/>
      <c r="L70" s="111" t="str">
        <f>IFERROR(VLOOKUP(L69,祝日計算!$AR$2:$AT$1099,3,FALSE),"")</f>
        <v>元日</v>
      </c>
      <c r="M70" s="112"/>
      <c r="N70" s="111" t="str">
        <f>IFERROR(VLOOKUP(N69,祝日計算!$AR$2:$AT$1099,3,FALSE),"")</f>
        <v>年末休</v>
      </c>
      <c r="O70" s="112"/>
      <c r="Q70" s="111" t="str">
        <f>IFERROR(VLOOKUP(Q69,祝日計算!$AR$2:$AT$1099,3,FALSE),"")</f>
        <v/>
      </c>
      <c r="R70" s="112"/>
      <c r="S70" s="111" t="str">
        <f>IFERROR(VLOOKUP(S69,祝日計算!$AR$2:$AT$1099,3,FALSE),"")</f>
        <v/>
      </c>
      <c r="T70" s="112"/>
      <c r="U70" s="111" t="str">
        <f>IFERROR(VLOOKUP(U69,祝日計算!$AR$2:$AT$1099,3,FALSE),"")</f>
        <v/>
      </c>
      <c r="V70" s="112"/>
      <c r="W70" s="111" t="str">
        <f>IFERROR(VLOOKUP(W69,祝日計算!$AR$2:$AT$1099,3,FALSE),"")</f>
        <v/>
      </c>
      <c r="X70" s="112"/>
      <c r="Y70" s="111" t="str">
        <f>IFERROR(VLOOKUP(Y69,祝日計算!$AR$2:$AT$1099,3,FALSE),"")</f>
        <v/>
      </c>
      <c r="Z70" s="112"/>
      <c r="AA70" s="111" t="str">
        <f>IFERROR(VLOOKUP(AA69,祝日計算!$AR$2:$AT$1099,3,FALSE),"")</f>
        <v/>
      </c>
      <c r="AB70" s="112"/>
      <c r="AC70" s="111" t="str">
        <f>IFERROR(VLOOKUP(AC69,祝日計算!$AR$2:$AT$1099,3,FALSE),"")</f>
        <v/>
      </c>
      <c r="AD70" s="112"/>
      <c r="AE70" s="68"/>
      <c r="AF70" s="111" t="str">
        <f>IFERROR(VLOOKUP(AF69,祝日計算!$AR$2:$AT$1099,3,FALSE),"")</f>
        <v/>
      </c>
      <c r="AG70" s="112"/>
      <c r="AH70" s="111" t="str">
        <f>IFERROR(VLOOKUP(AH69,祝日計算!$AR$2:$AT$1099,3,FALSE),"")</f>
        <v/>
      </c>
      <c r="AI70" s="112"/>
      <c r="AJ70" s="111" t="str">
        <f>IFERROR(VLOOKUP(AJ69,祝日計算!$AR$2:$AT$1099,3,FALSE),"")</f>
        <v/>
      </c>
      <c r="AK70" s="112"/>
      <c r="AL70" s="111" t="str">
        <f>IFERROR(VLOOKUP(AL69,祝日計算!$AR$2:$AT$1099,3,FALSE),"")</f>
        <v/>
      </c>
      <c r="AM70" s="112"/>
      <c r="AN70" s="111" t="str">
        <f>IFERROR(VLOOKUP(AN69,祝日計算!$AR$2:$AT$1099,3,FALSE),"")</f>
        <v/>
      </c>
      <c r="AO70" s="112"/>
      <c r="AP70" s="111" t="str">
        <f>IFERROR(VLOOKUP(AP69,祝日計算!$AR$2:$AT$1099,3,FALSE),"")</f>
        <v/>
      </c>
      <c r="AQ70" s="112"/>
      <c r="AR70" s="111" t="str">
        <f>IFERROR(VLOOKUP(AR69,祝日計算!$AR$2:$AT$1099,3,FALSE),"")</f>
        <v/>
      </c>
      <c r="AS70" s="112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</row>
    <row r="71" spans="1:59" s="69" customFormat="1" ht="13.5" hidden="1" customHeight="1" x14ac:dyDescent="0.75">
      <c r="B71" s="71">
        <f>IFERROR(VLOOKUP(B72,祝日計算!$AR$2:$AU$1099,4,FALSE),"")</f>
        <v>1</v>
      </c>
      <c r="C71" s="70"/>
      <c r="D71" s="71">
        <f>IFERROR(VLOOKUP(D72,祝日計算!$AR$2:$AU$1099,4,FALSE),"")</f>
        <v>0</v>
      </c>
      <c r="E71" s="70"/>
      <c r="F71" s="71">
        <f>IFERROR(VLOOKUP(F72,祝日計算!$AR$2:$AU$1099,4,FALSE),"")</f>
        <v>0</v>
      </c>
      <c r="G71" s="70"/>
      <c r="H71" s="71">
        <f>IFERROR(VLOOKUP(H72,祝日計算!$AR$2:$AU$1099,4,FALSE),"")</f>
        <v>0</v>
      </c>
      <c r="I71" s="70"/>
      <c r="J71" s="71">
        <f>IFERROR(VLOOKUP(J72,祝日計算!$AR$2:$AU$1099,4,FALSE),"")</f>
        <v>0</v>
      </c>
      <c r="K71" s="70"/>
      <c r="L71" s="71">
        <f>IFERROR(VLOOKUP(L72,祝日計算!$AR$2:$AU$1099,4,FALSE),"")</f>
        <v>0</v>
      </c>
      <c r="M71" s="70"/>
      <c r="N71" s="71">
        <f>IFERROR(VLOOKUP(N72,祝日計算!$AR$2:$AU$1099,4,FALSE),"")</f>
        <v>1</v>
      </c>
      <c r="O71" s="72">
        <f>IF(N71="","",IF(N73&lt;&gt;"",1,IF(N71=1,2,0)))</f>
        <v>2</v>
      </c>
      <c r="Q71" s="71">
        <f>IFERROR(VLOOKUP(Q72,祝日計算!$AR$2:$AU$1099,4,FALSE),"")</f>
        <v>1</v>
      </c>
      <c r="R71" s="70"/>
      <c r="S71" s="71">
        <f>IFERROR(VLOOKUP(S72,祝日計算!$AR$2:$AU$1099,4,FALSE),"")</f>
        <v>0</v>
      </c>
      <c r="T71" s="70"/>
      <c r="U71" s="71">
        <f>IFERROR(VLOOKUP(U72,祝日計算!$AR$2:$AU$1099,4,FALSE),"")</f>
        <v>1</v>
      </c>
      <c r="V71" s="70"/>
      <c r="W71" s="71">
        <f>IFERROR(VLOOKUP(W72,祝日計算!$AR$2:$AU$1099,4,FALSE),"")</f>
        <v>0</v>
      </c>
      <c r="X71" s="70"/>
      <c r="Y71" s="71">
        <f>IFERROR(VLOOKUP(Y72,祝日計算!$AR$2:$AU$1099,4,FALSE),"")</f>
        <v>1</v>
      </c>
      <c r="Z71" s="70"/>
      <c r="AA71" s="71">
        <f>IFERROR(VLOOKUP(AA72,祝日計算!$AR$2:$AU$1099,4,FALSE),"")</f>
        <v>0</v>
      </c>
      <c r="AB71" s="70"/>
      <c r="AC71" s="71">
        <f>IFERROR(VLOOKUP(AC72,祝日計算!$AR$2:$AU$1099,4,FALSE),"")</f>
        <v>1</v>
      </c>
      <c r="AD71" s="72">
        <f>IF(AC71="","",IF(AC73&lt;&gt;"",1,IF(AC71=1,2,0)))</f>
        <v>2</v>
      </c>
      <c r="AE71" s="68"/>
      <c r="AF71" s="71">
        <f>IFERROR(VLOOKUP(AF72,祝日計算!$AR$2:$AU$1099,4,FALSE),"")</f>
        <v>1</v>
      </c>
      <c r="AG71" s="70"/>
      <c r="AH71" s="71">
        <f>IFERROR(VLOOKUP(AH72,祝日計算!$AR$2:$AU$1099,4,FALSE),"")</f>
        <v>0</v>
      </c>
      <c r="AI71" s="70"/>
      <c r="AJ71" s="71">
        <f>IFERROR(VLOOKUP(AJ72,祝日計算!$AR$2:$AU$1099,4,FALSE),"")</f>
        <v>1</v>
      </c>
      <c r="AK71" s="70"/>
      <c r="AL71" s="71">
        <f>IFERROR(VLOOKUP(AL72,祝日計算!$AR$2:$AU$1099,4,FALSE),"")</f>
        <v>0</v>
      </c>
      <c r="AM71" s="70"/>
      <c r="AN71" s="71">
        <f>IFERROR(VLOOKUP(AN72,祝日計算!$AR$2:$AU$1099,4,FALSE),"")</f>
        <v>0</v>
      </c>
      <c r="AO71" s="70"/>
      <c r="AP71" s="71">
        <f>IFERROR(VLOOKUP(AP72,祝日計算!$AR$2:$AU$1099,4,FALSE),"")</f>
        <v>0</v>
      </c>
      <c r="AQ71" s="70"/>
      <c r="AR71" s="71">
        <f>IFERROR(VLOOKUP(AR72,祝日計算!$AR$2:$AU$1099,4,FALSE),"")</f>
        <v>1</v>
      </c>
      <c r="AS71" s="72">
        <f>IF(AR71="","",IF(AR73&lt;&gt;"",1,IF(AR71=1,2,0)))</f>
        <v>2</v>
      </c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</row>
    <row r="72" spans="1:59" s="69" customFormat="1" ht="24" customHeight="1" x14ac:dyDescent="0.75">
      <c r="B72" s="118">
        <f>N69+1</f>
        <v>44199</v>
      </c>
      <c r="C72" s="119"/>
      <c r="D72" s="118">
        <f>B72+1</f>
        <v>44200</v>
      </c>
      <c r="E72" s="119"/>
      <c r="F72" s="118">
        <f>D72+1</f>
        <v>44201</v>
      </c>
      <c r="G72" s="119"/>
      <c r="H72" s="118">
        <f>F72+1</f>
        <v>44202</v>
      </c>
      <c r="I72" s="119"/>
      <c r="J72" s="118">
        <f>H72+1</f>
        <v>44203</v>
      </c>
      <c r="K72" s="119"/>
      <c r="L72" s="118">
        <f>J72+1</f>
        <v>44204</v>
      </c>
      <c r="M72" s="119"/>
      <c r="N72" s="118">
        <f>L72+1</f>
        <v>44205</v>
      </c>
      <c r="O72" s="119"/>
      <c r="Q72" s="118">
        <f>AC69+1</f>
        <v>44234</v>
      </c>
      <c r="R72" s="119"/>
      <c r="S72" s="118">
        <f>Q72+1</f>
        <v>44235</v>
      </c>
      <c r="T72" s="119"/>
      <c r="U72" s="118">
        <f>S72+1</f>
        <v>44236</v>
      </c>
      <c r="V72" s="119"/>
      <c r="W72" s="118">
        <f>U72+1</f>
        <v>44237</v>
      </c>
      <c r="X72" s="119"/>
      <c r="Y72" s="118">
        <f>W72+1</f>
        <v>44238</v>
      </c>
      <c r="Z72" s="119"/>
      <c r="AA72" s="118">
        <f>Y72+1</f>
        <v>44239</v>
      </c>
      <c r="AB72" s="119"/>
      <c r="AC72" s="118">
        <f>AA72+1</f>
        <v>44240</v>
      </c>
      <c r="AD72" s="119"/>
      <c r="AE72" s="68"/>
      <c r="AF72" s="118">
        <f>AR69+1</f>
        <v>44262</v>
      </c>
      <c r="AG72" s="119"/>
      <c r="AH72" s="118">
        <f>AF72+1</f>
        <v>44263</v>
      </c>
      <c r="AI72" s="119"/>
      <c r="AJ72" s="118">
        <f>AH72+1</f>
        <v>44264</v>
      </c>
      <c r="AK72" s="119"/>
      <c r="AL72" s="118">
        <f>AJ72+1</f>
        <v>44265</v>
      </c>
      <c r="AM72" s="119"/>
      <c r="AN72" s="118">
        <f>AL72+1</f>
        <v>44266</v>
      </c>
      <c r="AO72" s="119"/>
      <c r="AP72" s="118">
        <f>AN72+1</f>
        <v>44267</v>
      </c>
      <c r="AQ72" s="119"/>
      <c r="AR72" s="118">
        <f>AP72+1</f>
        <v>44268</v>
      </c>
      <c r="AS72" s="119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</row>
    <row r="73" spans="1:59" s="69" customFormat="1" ht="24" customHeight="1" x14ac:dyDescent="0.75">
      <c r="B73" s="111" t="str">
        <f>IFERROR(VLOOKUP(B72,祝日計算!$AR$2:$AT$1099,3,FALSE),"")</f>
        <v>年末休</v>
      </c>
      <c r="C73" s="112"/>
      <c r="D73" s="111" t="str">
        <f>IFERROR(VLOOKUP(D72,祝日計算!$AR$2:$AT$1099,3,FALSE),"")</f>
        <v/>
      </c>
      <c r="E73" s="112"/>
      <c r="F73" s="111" t="str">
        <f>IFERROR(VLOOKUP(F72,祝日計算!$AR$2:$AT$1099,3,FALSE),"")</f>
        <v/>
      </c>
      <c r="G73" s="112"/>
      <c r="H73" s="111" t="str">
        <f>IFERROR(VLOOKUP(H72,祝日計算!$AR$2:$AT$1099,3,FALSE),"")</f>
        <v/>
      </c>
      <c r="I73" s="112"/>
      <c r="J73" s="111" t="str">
        <f>IFERROR(VLOOKUP(J72,祝日計算!$AR$2:$AT$1099,3,FALSE),"")</f>
        <v/>
      </c>
      <c r="K73" s="112"/>
      <c r="L73" s="111" t="str">
        <f>IFERROR(VLOOKUP(L72,祝日計算!$AR$2:$AT$1099,3,FALSE),"")</f>
        <v/>
      </c>
      <c r="M73" s="112"/>
      <c r="N73" s="111" t="str">
        <f>IFERROR(VLOOKUP(N72,祝日計算!$AR$2:$AT$1099,3,FALSE),"")</f>
        <v/>
      </c>
      <c r="O73" s="112"/>
      <c r="Q73" s="111" t="str">
        <f>IFERROR(VLOOKUP(Q72,祝日計算!$AR$2:$AT$1099,3,FALSE),"")</f>
        <v/>
      </c>
      <c r="R73" s="112"/>
      <c r="S73" s="111" t="str">
        <f>IFERROR(VLOOKUP(S72,祝日計算!$AR$2:$AT$1099,3,FALSE),"")</f>
        <v/>
      </c>
      <c r="T73" s="112"/>
      <c r="U73" s="111" t="str">
        <f>IFERROR(VLOOKUP(U72,祝日計算!$AR$2:$AT$1099,3,FALSE),"")</f>
        <v/>
      </c>
      <c r="V73" s="112"/>
      <c r="W73" s="111" t="str">
        <f>IFERROR(VLOOKUP(W72,祝日計算!$AR$2:$AT$1099,3,FALSE),"")</f>
        <v/>
      </c>
      <c r="X73" s="112"/>
      <c r="Y73" s="111" t="str">
        <f>IFERROR(VLOOKUP(Y72,祝日計算!$AR$2:$AT$1099,3,FALSE),"")</f>
        <v>建国記念の日</v>
      </c>
      <c r="Z73" s="112"/>
      <c r="AA73" s="111" t="str">
        <f>IFERROR(VLOOKUP(AA72,祝日計算!$AR$2:$AT$1099,3,FALSE),"")</f>
        <v/>
      </c>
      <c r="AB73" s="112"/>
      <c r="AC73" s="111" t="str">
        <f>IFERROR(VLOOKUP(AC72,祝日計算!$AR$2:$AT$1099,3,FALSE),"")</f>
        <v/>
      </c>
      <c r="AD73" s="112"/>
      <c r="AE73" s="68"/>
      <c r="AF73" s="111" t="str">
        <f>IFERROR(VLOOKUP(AF72,祝日計算!$AR$2:$AT$1099,3,FALSE),"")</f>
        <v/>
      </c>
      <c r="AG73" s="112"/>
      <c r="AH73" s="111" t="str">
        <f>IFERROR(VLOOKUP(AH72,祝日計算!$AR$2:$AT$1099,3,FALSE),"")</f>
        <v/>
      </c>
      <c r="AI73" s="112"/>
      <c r="AJ73" s="111" t="str">
        <f>IFERROR(VLOOKUP(AJ72,祝日計算!$AR$2:$AT$1099,3,FALSE),"")</f>
        <v/>
      </c>
      <c r="AK73" s="112"/>
      <c r="AL73" s="111" t="str">
        <f>IFERROR(VLOOKUP(AL72,祝日計算!$AR$2:$AT$1099,3,FALSE),"")</f>
        <v/>
      </c>
      <c r="AM73" s="112"/>
      <c r="AN73" s="111" t="str">
        <f>IFERROR(VLOOKUP(AN72,祝日計算!$AR$2:$AT$1099,3,FALSE),"")</f>
        <v/>
      </c>
      <c r="AO73" s="112"/>
      <c r="AP73" s="111" t="str">
        <f>IFERROR(VLOOKUP(AP72,祝日計算!$AR$2:$AT$1099,3,FALSE),"")</f>
        <v/>
      </c>
      <c r="AQ73" s="112"/>
      <c r="AR73" s="111" t="str">
        <f>IFERROR(VLOOKUP(AR72,祝日計算!$AR$2:$AT$1099,3,FALSE),"")</f>
        <v/>
      </c>
      <c r="AS73" s="112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</row>
    <row r="74" spans="1:59" s="69" customFormat="1" ht="13.5" hidden="1" customHeight="1" x14ac:dyDescent="0.75">
      <c r="B74" s="71">
        <f>IFERROR(VLOOKUP(B75,祝日計算!$AR$2:$AU$1099,4,FALSE),"")</f>
        <v>1</v>
      </c>
      <c r="C74" s="70"/>
      <c r="D74" s="71">
        <f>IFERROR(VLOOKUP(D75,祝日計算!$AR$2:$AU$1099,4,FALSE),"")</f>
        <v>1</v>
      </c>
      <c r="E74" s="70"/>
      <c r="F74" s="71">
        <f>IFERROR(VLOOKUP(F75,祝日計算!$AR$2:$AU$1099,4,FALSE),"")</f>
        <v>1</v>
      </c>
      <c r="G74" s="70"/>
      <c r="H74" s="71">
        <f>IFERROR(VLOOKUP(H75,祝日計算!$AR$2:$AU$1099,4,FALSE),"")</f>
        <v>0</v>
      </c>
      <c r="I74" s="70"/>
      <c r="J74" s="71">
        <f>IFERROR(VLOOKUP(J75,祝日計算!$AR$2:$AU$1099,4,FALSE),"")</f>
        <v>0</v>
      </c>
      <c r="K74" s="70"/>
      <c r="L74" s="71">
        <f>IFERROR(VLOOKUP(L75,祝日計算!$AR$2:$AU$1099,4,FALSE),"")</f>
        <v>0</v>
      </c>
      <c r="M74" s="70"/>
      <c r="N74" s="71">
        <f>IFERROR(VLOOKUP(N75,祝日計算!$AR$2:$AU$1099,4,FALSE),"")</f>
        <v>1</v>
      </c>
      <c r="O74" s="72">
        <f>IF(N74="","",IF(N76&lt;&gt;"",1,IF(N74=1,2,0)))</f>
        <v>2</v>
      </c>
      <c r="Q74" s="71">
        <f>IFERROR(VLOOKUP(Q75,祝日計算!$AR$2:$AU$1099,4,FALSE),"")</f>
        <v>1</v>
      </c>
      <c r="R74" s="70"/>
      <c r="S74" s="71">
        <f>IFERROR(VLOOKUP(S75,祝日計算!$AR$2:$AU$1099,4,FALSE),"")</f>
        <v>0</v>
      </c>
      <c r="T74" s="70"/>
      <c r="U74" s="71">
        <f>IFERROR(VLOOKUP(U75,祝日計算!$AR$2:$AU$1099,4,FALSE),"")</f>
        <v>0</v>
      </c>
      <c r="V74" s="70"/>
      <c r="W74" s="71">
        <f>IFERROR(VLOOKUP(W75,祝日計算!$AR$2:$AU$1099,4,FALSE),"")</f>
        <v>0</v>
      </c>
      <c r="X74" s="70"/>
      <c r="Y74" s="71">
        <f>IFERROR(VLOOKUP(Y75,祝日計算!$AR$2:$AU$1099,4,FALSE),"")</f>
        <v>0</v>
      </c>
      <c r="Z74" s="70"/>
      <c r="AA74" s="71">
        <f>IFERROR(VLOOKUP(AA75,祝日計算!$AR$2:$AU$1099,4,FALSE),"")</f>
        <v>0</v>
      </c>
      <c r="AB74" s="70"/>
      <c r="AC74" s="71">
        <f>IFERROR(VLOOKUP(AC75,祝日計算!$AR$2:$AU$1099,4,FALSE),"")</f>
        <v>1</v>
      </c>
      <c r="AD74" s="72">
        <f>IF(AC74="","",IF(AC76&lt;&gt;"",1,IF(AC74=1,2,0)))</f>
        <v>2</v>
      </c>
      <c r="AE74" s="68"/>
      <c r="AF74" s="71">
        <f>IFERROR(VLOOKUP(AF75,祝日計算!$AR$2:$AU$1099,4,FALSE),"")</f>
        <v>1</v>
      </c>
      <c r="AG74" s="70"/>
      <c r="AH74" s="71">
        <f>IFERROR(VLOOKUP(AH75,祝日計算!$AR$2:$AU$1099,4,FALSE),"")</f>
        <v>0</v>
      </c>
      <c r="AI74" s="70"/>
      <c r="AJ74" s="71">
        <f>IFERROR(VLOOKUP(AJ75,祝日計算!$AR$2:$AU$1099,4,FALSE),"")</f>
        <v>0</v>
      </c>
      <c r="AK74" s="70"/>
      <c r="AL74" s="71">
        <f>IFERROR(VLOOKUP(AL75,祝日計算!$AR$2:$AU$1099,4,FALSE),"")</f>
        <v>0</v>
      </c>
      <c r="AM74" s="70"/>
      <c r="AN74" s="71">
        <f>IFERROR(VLOOKUP(AN75,祝日計算!$AR$2:$AU$1099,4,FALSE),"")</f>
        <v>0</v>
      </c>
      <c r="AO74" s="70"/>
      <c r="AP74" s="71">
        <f>IFERROR(VLOOKUP(AP75,祝日計算!$AR$2:$AU$1099,4,FALSE),"")</f>
        <v>0</v>
      </c>
      <c r="AQ74" s="70"/>
      <c r="AR74" s="71">
        <f>IFERROR(VLOOKUP(AR75,祝日計算!$AR$2:$AU$1099,4,FALSE),"")</f>
        <v>1</v>
      </c>
      <c r="AS74" s="72">
        <f>IF(AR74="","",IF(AR76&lt;&gt;"",1,IF(AR74=1,2,0)))</f>
        <v>1</v>
      </c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</row>
    <row r="75" spans="1:59" s="69" customFormat="1" ht="24" customHeight="1" x14ac:dyDescent="0.75">
      <c r="B75" s="118">
        <f>N72+1</f>
        <v>44206</v>
      </c>
      <c r="C75" s="119"/>
      <c r="D75" s="118">
        <f>B75+1</f>
        <v>44207</v>
      </c>
      <c r="E75" s="119"/>
      <c r="F75" s="118">
        <f>D75+1</f>
        <v>44208</v>
      </c>
      <c r="G75" s="119"/>
      <c r="H75" s="118">
        <f>F75+1</f>
        <v>44209</v>
      </c>
      <c r="I75" s="119"/>
      <c r="J75" s="118">
        <f>H75+1</f>
        <v>44210</v>
      </c>
      <c r="K75" s="119"/>
      <c r="L75" s="118">
        <f>J75+1</f>
        <v>44211</v>
      </c>
      <c r="M75" s="119"/>
      <c r="N75" s="118">
        <f>L75+1</f>
        <v>44212</v>
      </c>
      <c r="O75" s="119"/>
      <c r="Q75" s="118">
        <f>AC72+1</f>
        <v>44241</v>
      </c>
      <c r="R75" s="119"/>
      <c r="S75" s="118">
        <f>Q75+1</f>
        <v>44242</v>
      </c>
      <c r="T75" s="119"/>
      <c r="U75" s="118">
        <f>S75+1</f>
        <v>44243</v>
      </c>
      <c r="V75" s="119"/>
      <c r="W75" s="118">
        <f>U75+1</f>
        <v>44244</v>
      </c>
      <c r="X75" s="119"/>
      <c r="Y75" s="118">
        <f>W75+1</f>
        <v>44245</v>
      </c>
      <c r="Z75" s="119"/>
      <c r="AA75" s="118">
        <f>Y75+1</f>
        <v>44246</v>
      </c>
      <c r="AB75" s="119"/>
      <c r="AC75" s="118">
        <f>AA75+1</f>
        <v>44247</v>
      </c>
      <c r="AD75" s="119"/>
      <c r="AE75" s="68"/>
      <c r="AF75" s="118">
        <f>AR72+1</f>
        <v>44269</v>
      </c>
      <c r="AG75" s="119"/>
      <c r="AH75" s="118">
        <f>AF75+1</f>
        <v>44270</v>
      </c>
      <c r="AI75" s="119"/>
      <c r="AJ75" s="118">
        <f>AH75+1</f>
        <v>44271</v>
      </c>
      <c r="AK75" s="119"/>
      <c r="AL75" s="118">
        <f>AJ75+1</f>
        <v>44272</v>
      </c>
      <c r="AM75" s="119"/>
      <c r="AN75" s="118">
        <f>AL75+1</f>
        <v>44273</v>
      </c>
      <c r="AO75" s="119"/>
      <c r="AP75" s="118">
        <f>AN75+1</f>
        <v>44274</v>
      </c>
      <c r="AQ75" s="119"/>
      <c r="AR75" s="118">
        <f>AP75+1</f>
        <v>44275</v>
      </c>
      <c r="AS75" s="119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</row>
    <row r="76" spans="1:59" s="69" customFormat="1" ht="24" customHeight="1" x14ac:dyDescent="0.75">
      <c r="A76" s="73"/>
      <c r="B76" s="111" t="str">
        <f>IFERROR(VLOOKUP(B75,祝日計算!$AR$2:$AT$1099,3,FALSE),"")</f>
        <v/>
      </c>
      <c r="C76" s="112"/>
      <c r="D76" s="111" t="str">
        <f>IFERROR(VLOOKUP(D75,祝日計算!$AR$2:$AT$1099,3,FALSE),"")</f>
        <v>成人の日</v>
      </c>
      <c r="E76" s="112"/>
      <c r="F76" s="111" t="str">
        <f>IFERROR(VLOOKUP(F75,祝日計算!$AR$2:$AT$1099,3,FALSE),"")</f>
        <v/>
      </c>
      <c r="G76" s="112"/>
      <c r="H76" s="111" t="str">
        <f>IFERROR(VLOOKUP(H75,祝日計算!$AR$2:$AT$1099,3,FALSE),"")</f>
        <v/>
      </c>
      <c r="I76" s="112"/>
      <c r="J76" s="111" t="str">
        <f>IFERROR(VLOOKUP(J75,祝日計算!$AR$2:$AT$1099,3,FALSE),"")</f>
        <v/>
      </c>
      <c r="K76" s="112"/>
      <c r="L76" s="111" t="str">
        <f>IFERROR(VLOOKUP(L75,祝日計算!$AR$2:$AT$1099,3,FALSE),"")</f>
        <v/>
      </c>
      <c r="M76" s="112"/>
      <c r="N76" s="111" t="str">
        <f>IFERROR(VLOOKUP(N75,祝日計算!$AR$2:$AT$1099,3,FALSE),"")</f>
        <v/>
      </c>
      <c r="O76" s="112"/>
      <c r="P76" s="73"/>
      <c r="Q76" s="111" t="str">
        <f>IFERROR(VLOOKUP(Q75,祝日計算!$AR$2:$AT$1099,3,FALSE),"")</f>
        <v/>
      </c>
      <c r="R76" s="112"/>
      <c r="S76" s="111" t="str">
        <f>IFERROR(VLOOKUP(S75,祝日計算!$AR$2:$AT$1099,3,FALSE),"")</f>
        <v/>
      </c>
      <c r="T76" s="112"/>
      <c r="U76" s="111" t="str">
        <f>IFERROR(VLOOKUP(U75,祝日計算!$AR$2:$AT$1099,3,FALSE),"")</f>
        <v/>
      </c>
      <c r="V76" s="112"/>
      <c r="W76" s="111" t="str">
        <f>IFERROR(VLOOKUP(W75,祝日計算!$AR$2:$AT$1099,3,FALSE),"")</f>
        <v/>
      </c>
      <c r="X76" s="112"/>
      <c r="Y76" s="111" t="str">
        <f>IFERROR(VLOOKUP(Y75,祝日計算!$AR$2:$AT$1099,3,FALSE),"")</f>
        <v/>
      </c>
      <c r="Z76" s="112"/>
      <c r="AA76" s="111" t="str">
        <f>IFERROR(VLOOKUP(AA75,祝日計算!$AR$2:$AT$1099,3,FALSE),"")</f>
        <v/>
      </c>
      <c r="AB76" s="112"/>
      <c r="AC76" s="111" t="str">
        <f>IFERROR(VLOOKUP(AC75,祝日計算!$AR$2:$AT$1099,3,FALSE),"")</f>
        <v/>
      </c>
      <c r="AD76" s="112"/>
      <c r="AE76" s="68"/>
      <c r="AF76" s="111" t="str">
        <f>IFERROR(VLOOKUP(AF75,祝日計算!$AR$2:$AT$1099,3,FALSE),"")</f>
        <v/>
      </c>
      <c r="AG76" s="112"/>
      <c r="AH76" s="111" t="str">
        <f>IFERROR(VLOOKUP(AH75,祝日計算!$AR$2:$AT$1099,3,FALSE),"")</f>
        <v/>
      </c>
      <c r="AI76" s="112"/>
      <c r="AJ76" s="111" t="str">
        <f>IFERROR(VLOOKUP(AJ75,祝日計算!$AR$2:$AT$1099,3,FALSE),"")</f>
        <v/>
      </c>
      <c r="AK76" s="112"/>
      <c r="AL76" s="111" t="str">
        <f>IFERROR(VLOOKUP(AL75,祝日計算!$AR$2:$AT$1099,3,FALSE),"")</f>
        <v/>
      </c>
      <c r="AM76" s="112"/>
      <c r="AN76" s="111" t="str">
        <f>IFERROR(VLOOKUP(AN75,祝日計算!$AR$2:$AT$1099,3,FALSE),"")</f>
        <v/>
      </c>
      <c r="AO76" s="112"/>
      <c r="AP76" s="111" t="str">
        <f>IFERROR(VLOOKUP(AP75,祝日計算!$AR$2:$AT$1099,3,FALSE),"")</f>
        <v/>
      </c>
      <c r="AQ76" s="112"/>
      <c r="AR76" s="111" t="str">
        <f>IFERROR(VLOOKUP(AR75,祝日計算!$AR$2:$AT$1099,3,FALSE),"")</f>
        <v>春分の日</v>
      </c>
      <c r="AS76" s="112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</row>
    <row r="77" spans="1:59" s="69" customFormat="1" ht="13.5" hidden="1" customHeight="1" x14ac:dyDescent="0.75">
      <c r="B77" s="71">
        <f>IFERROR(VLOOKUP(B78,祝日計算!$AR$2:$AU$1099,4,FALSE),"")</f>
        <v>1</v>
      </c>
      <c r="C77" s="70"/>
      <c r="D77" s="71">
        <f>IFERROR(VLOOKUP(D78,祝日計算!$AR$2:$AU$1099,4,FALSE),"")</f>
        <v>0</v>
      </c>
      <c r="E77" s="70"/>
      <c r="F77" s="71">
        <f>IFERROR(VLOOKUP(F78,祝日計算!$AR$2:$AU$1099,4,FALSE),"")</f>
        <v>0</v>
      </c>
      <c r="G77" s="70"/>
      <c r="H77" s="71">
        <f>IFERROR(VLOOKUP(H78,祝日計算!$AR$2:$AU$1099,4,FALSE),"")</f>
        <v>0</v>
      </c>
      <c r="I77" s="70"/>
      <c r="J77" s="71">
        <f>IFERROR(VLOOKUP(J78,祝日計算!$AR$2:$AU$1099,4,FALSE),"")</f>
        <v>0</v>
      </c>
      <c r="K77" s="70"/>
      <c r="L77" s="71">
        <f>IFERROR(VLOOKUP(L78,祝日計算!$AR$2:$AU$1099,4,FALSE),"")</f>
        <v>0</v>
      </c>
      <c r="M77" s="70"/>
      <c r="N77" s="71">
        <f>IFERROR(VLOOKUP(N78,祝日計算!$AR$2:$AU$1099,4,FALSE),"")</f>
        <v>1</v>
      </c>
      <c r="O77" s="72">
        <f>IF(N77="","",IF(N79&lt;&gt;"",1,IF(N77=1,2,0)))</f>
        <v>2</v>
      </c>
      <c r="Q77" s="71">
        <f>IFERROR(VLOOKUP(Q78,祝日計算!$AR$2:$AU$1099,4,FALSE),"")</f>
        <v>1</v>
      </c>
      <c r="R77" s="70"/>
      <c r="S77" s="71">
        <f>IFERROR(VLOOKUP(S78,祝日計算!$AR$2:$AU$1099,4,FALSE),"")</f>
        <v>0</v>
      </c>
      <c r="T77" s="70"/>
      <c r="U77" s="71">
        <f>IFERROR(VLOOKUP(U78,祝日計算!$AR$2:$AU$1099,4,FALSE),"")</f>
        <v>1</v>
      </c>
      <c r="V77" s="70"/>
      <c r="W77" s="71">
        <f>IFERROR(VLOOKUP(W78,祝日計算!$AR$2:$AU$1099,4,FALSE),"")</f>
        <v>0</v>
      </c>
      <c r="X77" s="70"/>
      <c r="Y77" s="71">
        <f>IFERROR(VLOOKUP(Y78,祝日計算!$AR$2:$AU$1099,4,FALSE),"")</f>
        <v>0</v>
      </c>
      <c r="Z77" s="70"/>
      <c r="AA77" s="71">
        <f>IFERROR(VLOOKUP(AA78,祝日計算!$AR$2:$AU$1099,4,FALSE),"")</f>
        <v>0</v>
      </c>
      <c r="AB77" s="70"/>
      <c r="AC77" s="71">
        <f>IFERROR(VLOOKUP(AC78,祝日計算!$AR$2:$AU$1099,4,FALSE),"")</f>
        <v>1</v>
      </c>
      <c r="AD77" s="72">
        <f>IF(AC77="","",IF(AC79&lt;&gt;"",1,IF(AC77=1,2,0)))</f>
        <v>2</v>
      </c>
      <c r="AE77" s="68"/>
      <c r="AF77" s="71">
        <f>IFERROR(VLOOKUP(AF78,祝日計算!$AR$2:$AU$1099,4,FALSE),"")</f>
        <v>1</v>
      </c>
      <c r="AG77" s="70"/>
      <c r="AH77" s="71">
        <f>IFERROR(VLOOKUP(AH78,祝日計算!$AR$2:$AU$1099,4,FALSE),"")</f>
        <v>0</v>
      </c>
      <c r="AI77" s="70"/>
      <c r="AJ77" s="71">
        <f>IFERROR(VLOOKUP(AJ78,祝日計算!$AR$2:$AU$1099,4,FALSE),"")</f>
        <v>1</v>
      </c>
      <c r="AK77" s="70"/>
      <c r="AL77" s="71">
        <f>IFERROR(VLOOKUP(AL78,祝日計算!$AR$2:$AU$1099,4,FALSE),"")</f>
        <v>0</v>
      </c>
      <c r="AM77" s="70"/>
      <c r="AN77" s="71">
        <f>IFERROR(VLOOKUP(AN78,祝日計算!$AR$2:$AU$1099,4,FALSE),"")</f>
        <v>0</v>
      </c>
      <c r="AO77" s="70"/>
      <c r="AP77" s="71">
        <f>IFERROR(VLOOKUP(AP78,祝日計算!$AR$2:$AU$1099,4,FALSE),"")</f>
        <v>0</v>
      </c>
      <c r="AQ77" s="70"/>
      <c r="AR77" s="71">
        <f>IFERROR(VLOOKUP(AR78,祝日計算!$AR$2:$AU$1099,4,FALSE),"")</f>
        <v>1</v>
      </c>
      <c r="AS77" s="72">
        <f>IF(AR77="","",IF(AR79&lt;&gt;"",1,IF(AR77=1,2,0)))</f>
        <v>2</v>
      </c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</row>
    <row r="78" spans="1:59" s="69" customFormat="1" ht="24" customHeight="1" x14ac:dyDescent="0.75">
      <c r="B78" s="118">
        <f>N75+1</f>
        <v>44213</v>
      </c>
      <c r="C78" s="119"/>
      <c r="D78" s="118">
        <f>B78+1</f>
        <v>44214</v>
      </c>
      <c r="E78" s="119"/>
      <c r="F78" s="118">
        <f>D78+1</f>
        <v>44215</v>
      </c>
      <c r="G78" s="119"/>
      <c r="H78" s="118">
        <f>F78+1</f>
        <v>44216</v>
      </c>
      <c r="I78" s="119"/>
      <c r="J78" s="118">
        <f>H78+1</f>
        <v>44217</v>
      </c>
      <c r="K78" s="119"/>
      <c r="L78" s="118">
        <f>J78+1</f>
        <v>44218</v>
      </c>
      <c r="M78" s="119"/>
      <c r="N78" s="118">
        <f>L78+1</f>
        <v>44219</v>
      </c>
      <c r="O78" s="119"/>
      <c r="Q78" s="118">
        <f>AC75+1</f>
        <v>44248</v>
      </c>
      <c r="R78" s="119"/>
      <c r="S78" s="118">
        <f>Q78+1</f>
        <v>44249</v>
      </c>
      <c r="T78" s="119"/>
      <c r="U78" s="118">
        <f>S78+1</f>
        <v>44250</v>
      </c>
      <c r="V78" s="119"/>
      <c r="W78" s="118">
        <f>U78+1</f>
        <v>44251</v>
      </c>
      <c r="X78" s="119"/>
      <c r="Y78" s="118">
        <f>W78+1</f>
        <v>44252</v>
      </c>
      <c r="Z78" s="119"/>
      <c r="AA78" s="118">
        <f>Y78+1</f>
        <v>44253</v>
      </c>
      <c r="AB78" s="119"/>
      <c r="AC78" s="118">
        <f>AA78+1</f>
        <v>44254</v>
      </c>
      <c r="AD78" s="119"/>
      <c r="AE78" s="68"/>
      <c r="AF78" s="118">
        <f>AR75+1</f>
        <v>44276</v>
      </c>
      <c r="AG78" s="119"/>
      <c r="AH78" s="118">
        <f>AF78+1</f>
        <v>44277</v>
      </c>
      <c r="AI78" s="119"/>
      <c r="AJ78" s="118">
        <f>AH78+1</f>
        <v>44278</v>
      </c>
      <c r="AK78" s="119"/>
      <c r="AL78" s="118">
        <f>AJ78+1</f>
        <v>44279</v>
      </c>
      <c r="AM78" s="119"/>
      <c r="AN78" s="118">
        <f>AL78+1</f>
        <v>44280</v>
      </c>
      <c r="AO78" s="119"/>
      <c r="AP78" s="118">
        <f>AN78+1</f>
        <v>44281</v>
      </c>
      <c r="AQ78" s="119"/>
      <c r="AR78" s="118">
        <f>AP78+1</f>
        <v>44282</v>
      </c>
      <c r="AS78" s="119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59" s="69" customFormat="1" ht="24" customHeight="1" x14ac:dyDescent="0.75">
      <c r="B79" s="111" t="str">
        <f>IFERROR(VLOOKUP(B78,祝日計算!$AR$2:$AT$1099,3,FALSE),"")</f>
        <v/>
      </c>
      <c r="C79" s="112"/>
      <c r="D79" s="111" t="str">
        <f>IFERROR(VLOOKUP(D78,祝日計算!$AR$2:$AT$1099,3,FALSE),"")</f>
        <v/>
      </c>
      <c r="E79" s="112"/>
      <c r="F79" s="111" t="str">
        <f>IFERROR(VLOOKUP(F78,祝日計算!$AR$2:$AT$1099,3,FALSE),"")</f>
        <v/>
      </c>
      <c r="G79" s="112"/>
      <c r="H79" s="111" t="str">
        <f>IFERROR(VLOOKUP(H78,祝日計算!$AR$2:$AT$1099,3,FALSE),"")</f>
        <v/>
      </c>
      <c r="I79" s="112"/>
      <c r="J79" s="111" t="str">
        <f>IFERROR(VLOOKUP(J78,祝日計算!$AR$2:$AT$1099,3,FALSE),"")</f>
        <v/>
      </c>
      <c r="K79" s="112"/>
      <c r="L79" s="111" t="str">
        <f>IFERROR(VLOOKUP(L78,祝日計算!$AR$2:$AT$1099,3,FALSE),"")</f>
        <v/>
      </c>
      <c r="M79" s="112"/>
      <c r="N79" s="111" t="str">
        <f>IFERROR(VLOOKUP(N78,祝日計算!$AR$2:$AT$1099,3,FALSE),"")</f>
        <v/>
      </c>
      <c r="O79" s="112"/>
      <c r="Q79" s="111" t="str">
        <f>IFERROR(VLOOKUP(Q78,祝日計算!$AR$2:$AT$1099,3,FALSE),"")</f>
        <v/>
      </c>
      <c r="R79" s="112"/>
      <c r="S79" s="111" t="str">
        <f>IFERROR(VLOOKUP(S78,祝日計算!$AR$2:$AT$1099,3,FALSE),"")</f>
        <v/>
      </c>
      <c r="T79" s="112"/>
      <c r="U79" s="111" t="str">
        <f>IFERROR(VLOOKUP(U78,祝日計算!$AR$2:$AT$1099,3,FALSE),"")</f>
        <v>天皇誕生日</v>
      </c>
      <c r="V79" s="112"/>
      <c r="W79" s="111" t="str">
        <f>IFERROR(VLOOKUP(W78,祝日計算!$AR$2:$AT$1099,3,FALSE),"")</f>
        <v/>
      </c>
      <c r="X79" s="112"/>
      <c r="Y79" s="111" t="str">
        <f>IFERROR(VLOOKUP(Y78,祝日計算!$AR$2:$AT$1099,3,FALSE),"")</f>
        <v/>
      </c>
      <c r="Z79" s="112"/>
      <c r="AA79" s="111" t="str">
        <f>IFERROR(VLOOKUP(AA78,祝日計算!$AR$2:$AT$1099,3,FALSE),"")</f>
        <v/>
      </c>
      <c r="AB79" s="112"/>
      <c r="AC79" s="111" t="str">
        <f>IFERROR(VLOOKUP(AC78,祝日計算!$AR$2:$AT$1099,3,FALSE),"")</f>
        <v/>
      </c>
      <c r="AD79" s="112"/>
      <c r="AE79" s="68"/>
      <c r="AF79" s="111" t="str">
        <f>IFERROR(VLOOKUP(AF78,祝日計算!$AR$2:$AT$1099,3,FALSE),"")</f>
        <v/>
      </c>
      <c r="AG79" s="112"/>
      <c r="AH79" s="111" t="str">
        <f>IFERROR(VLOOKUP(AH78,祝日計算!$AR$2:$AT$1099,3,FALSE),"")</f>
        <v/>
      </c>
      <c r="AI79" s="112"/>
      <c r="AJ79" s="111" t="str">
        <f>IFERROR(VLOOKUP(AJ78,祝日計算!$AR$2:$AT$1099,3,FALSE),"")</f>
        <v/>
      </c>
      <c r="AK79" s="112"/>
      <c r="AL79" s="111" t="str">
        <f>IFERROR(VLOOKUP(AL78,祝日計算!$AR$2:$AT$1099,3,FALSE),"")</f>
        <v/>
      </c>
      <c r="AM79" s="112"/>
      <c r="AN79" s="111" t="str">
        <f>IFERROR(VLOOKUP(AN78,祝日計算!$AR$2:$AT$1099,3,FALSE),"")</f>
        <v/>
      </c>
      <c r="AO79" s="112"/>
      <c r="AP79" s="111" t="str">
        <f>IFERROR(VLOOKUP(AP78,祝日計算!$AR$2:$AT$1099,3,FALSE),"")</f>
        <v/>
      </c>
      <c r="AQ79" s="112"/>
      <c r="AR79" s="111" t="str">
        <f>IFERROR(VLOOKUP(AR78,祝日計算!$AR$2:$AT$1099,3,FALSE),"")</f>
        <v/>
      </c>
      <c r="AS79" s="112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59" s="69" customFormat="1" ht="13.5" hidden="1" customHeight="1" x14ac:dyDescent="0.75">
      <c r="B80" s="71">
        <f>IFERROR(VLOOKUP(B81,祝日計算!$AR$2:$AU$1099,4,FALSE),"")</f>
        <v>1</v>
      </c>
      <c r="C80" s="70"/>
      <c r="D80" s="71">
        <f>IFERROR(VLOOKUP(D81,祝日計算!$AR$2:$AU$1099,4,FALSE),"")</f>
        <v>0</v>
      </c>
      <c r="E80" s="70"/>
      <c r="F80" s="71">
        <f>IFERROR(VLOOKUP(F81,祝日計算!$AR$2:$AU$1099,4,FALSE),"")</f>
        <v>1</v>
      </c>
      <c r="G80" s="70"/>
      <c r="H80" s="71">
        <f>IFERROR(VLOOKUP(H81,祝日計算!$AR$2:$AU$1099,4,FALSE),"")</f>
        <v>0</v>
      </c>
      <c r="I80" s="70"/>
      <c r="J80" s="71">
        <f>IFERROR(VLOOKUP(J81,祝日計算!$AR$2:$AU$1099,4,FALSE),"")</f>
        <v>0</v>
      </c>
      <c r="K80" s="70"/>
      <c r="L80" s="71">
        <f>IFERROR(VLOOKUP(L81,祝日計算!$AR$2:$AU$1099,4,FALSE),"")</f>
        <v>0</v>
      </c>
      <c r="M80" s="70"/>
      <c r="N80" s="71">
        <f>IFERROR(VLOOKUP(N81,祝日計算!$AR$2:$AU$1099,4,FALSE),"")</f>
        <v>1</v>
      </c>
      <c r="O80" s="72">
        <f>IF(N80="","",IF(N82&lt;&gt;"",1,IF(N80=1,2,0)))</f>
        <v>2</v>
      </c>
      <c r="Q80" s="71">
        <f>IFERROR(VLOOKUP(Q81,祝日計算!$AR$2:$AU$1099,4,FALSE),"")</f>
        <v>1</v>
      </c>
      <c r="R80" s="70"/>
      <c r="S80" s="71" t="str">
        <f>IFERROR(VLOOKUP(S81,祝日計算!$AR$2:$AU$1099,4,FALSE),"")</f>
        <v/>
      </c>
      <c r="T80" s="70"/>
      <c r="U80" s="71" t="str">
        <f>IFERROR(VLOOKUP(U81,祝日計算!$AR$2:$AU$1099,4,FALSE),"")</f>
        <v/>
      </c>
      <c r="V80" s="70"/>
      <c r="W80" s="71" t="str">
        <f>IFERROR(VLOOKUP(W81,祝日計算!$AR$2:$AU$1099,4,FALSE),"")</f>
        <v/>
      </c>
      <c r="X80" s="70"/>
      <c r="Y80" s="71" t="str">
        <f>IFERROR(VLOOKUP(Y81,祝日計算!$AR$2:$AU$1099,4,FALSE),"")</f>
        <v/>
      </c>
      <c r="Z80" s="70"/>
      <c r="AA80" s="71" t="str">
        <f>IFERROR(VLOOKUP(AA81,祝日計算!$AR$2:$AU$1099,4,FALSE),"")</f>
        <v/>
      </c>
      <c r="AB80" s="70"/>
      <c r="AC80" s="71" t="str">
        <f>IFERROR(VLOOKUP(AC81,祝日計算!$AR$2:$AU$1099,4,FALSE),"")</f>
        <v/>
      </c>
      <c r="AD80" s="72" t="str">
        <f>IF(AC80="","",IF(AC82&lt;&gt;"",1,IF(AC80=1,2,0)))</f>
        <v/>
      </c>
      <c r="AE80" s="68"/>
      <c r="AF80" s="71">
        <f>IFERROR(VLOOKUP(AF81,祝日計算!$AR$2:$AU$1099,4,FALSE),"")</f>
        <v>1</v>
      </c>
      <c r="AG80" s="70"/>
      <c r="AH80" s="71">
        <f>IFERROR(VLOOKUP(AH81,祝日計算!$AR$2:$AU$1099,4,FALSE),"")</f>
        <v>0</v>
      </c>
      <c r="AI80" s="70"/>
      <c r="AJ80" s="71">
        <f>IFERROR(VLOOKUP(AJ81,祝日計算!$AR$2:$AU$1099,4,FALSE),"")</f>
        <v>0</v>
      </c>
      <c r="AK80" s="70"/>
      <c r="AL80" s="71">
        <f>IFERROR(VLOOKUP(AL81,祝日計算!$AR$2:$AU$1099,4,FALSE),"")</f>
        <v>0</v>
      </c>
      <c r="AM80" s="70"/>
      <c r="AN80" s="71" t="str">
        <f>IFERROR(VLOOKUP(AN81,祝日計算!$AR$2:$AU$1099,4,FALSE),"")</f>
        <v/>
      </c>
      <c r="AO80" s="70"/>
      <c r="AP80" s="71" t="str">
        <f>IFERROR(VLOOKUP(AP81,祝日計算!$AR$2:$AU$1099,4,FALSE),"")</f>
        <v/>
      </c>
      <c r="AQ80" s="70"/>
      <c r="AR80" s="71" t="str">
        <f>IFERROR(VLOOKUP(AR81,祝日計算!$AR$2:$AU$1099,4,FALSE),"")</f>
        <v/>
      </c>
      <c r="AS80" s="72" t="str">
        <f>IF(AR80="","",IF(AR82&lt;&gt;"",1,IF(AR80=1,2,0)))</f>
        <v/>
      </c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</row>
    <row r="81" spans="2:59" s="69" customFormat="1" ht="24" customHeight="1" x14ac:dyDescent="0.75">
      <c r="B81" s="118">
        <f>IFERROR(IF(MONTH(B65)&lt;&gt;MONTH(N78+1),"",N78+1),"")</f>
        <v>44220</v>
      </c>
      <c r="C81" s="119"/>
      <c r="D81" s="118">
        <f>IFERROR(IF(MONTH(B65)&lt;&gt;MONTH(B81+1),"",B81+1),"")</f>
        <v>44221</v>
      </c>
      <c r="E81" s="119"/>
      <c r="F81" s="118">
        <f>IFERROR(IF(MONTH(B65)&lt;&gt;MONTH(D81+1),"",D81+1),"")</f>
        <v>44222</v>
      </c>
      <c r="G81" s="119"/>
      <c r="H81" s="118">
        <f>IFERROR(IF(MONTH(B65)&lt;&gt;MONTH(F81+1),"",F81+1),"")</f>
        <v>44223</v>
      </c>
      <c r="I81" s="119"/>
      <c r="J81" s="118">
        <f>IFERROR(IF(MONTH(B65)&lt;&gt;MONTH(H81+1),"",H81+1),"")</f>
        <v>44224</v>
      </c>
      <c r="K81" s="119"/>
      <c r="L81" s="118">
        <f>IFERROR(IF(MONTH(B65)&lt;&gt;MONTH(J81+1),"",J81+1),"")</f>
        <v>44225</v>
      </c>
      <c r="M81" s="119"/>
      <c r="N81" s="118">
        <f>IFERROR(IF(MONTH(B65)&lt;&gt;MONTH(L81+1),"",L81+1),"")</f>
        <v>44226</v>
      </c>
      <c r="O81" s="119"/>
      <c r="Q81" s="118">
        <f>IFERROR(IF(MONTH(Q65)&lt;&gt;MONTH(AC78+1),"",AC78+1),"")</f>
        <v>44255</v>
      </c>
      <c r="R81" s="119"/>
      <c r="S81" s="118" t="str">
        <f>IFERROR(IF(MONTH(Q65)&lt;&gt;MONTH(Q81+1),"",Q81+1),"")</f>
        <v/>
      </c>
      <c r="T81" s="119"/>
      <c r="U81" s="118" t="str">
        <f>IFERROR(IF(MONTH(Q65)&lt;&gt;MONTH(S81+1),"",S81+1),"")</f>
        <v/>
      </c>
      <c r="V81" s="119"/>
      <c r="W81" s="118" t="str">
        <f>IFERROR(IF(MONTH(Q65)&lt;&gt;MONTH(U81+1),"",U81+1),"")</f>
        <v/>
      </c>
      <c r="X81" s="119"/>
      <c r="Y81" s="118" t="str">
        <f>IFERROR(IF(MONTH(Q65)&lt;&gt;MONTH(W81+1),"",W81+1),"")</f>
        <v/>
      </c>
      <c r="Z81" s="119"/>
      <c r="AA81" s="118" t="str">
        <f>IFERROR(IF(MONTH(Q65)&lt;&gt;MONTH(Y81+1),"",Y81+1),"")</f>
        <v/>
      </c>
      <c r="AB81" s="119"/>
      <c r="AC81" s="118" t="str">
        <f>IFERROR(IF(MONTH(Q65)&lt;&gt;MONTH(AA81+1),"",AA81+1),"")</f>
        <v/>
      </c>
      <c r="AD81" s="119"/>
      <c r="AE81" s="68"/>
      <c r="AF81" s="118">
        <f>IFERROR(IF(MONTH(AF65)&lt;&gt;MONTH(AR78+1),"",AR78+1),"")</f>
        <v>44283</v>
      </c>
      <c r="AG81" s="119"/>
      <c r="AH81" s="118">
        <f>IFERROR(IF(MONTH(AF65)&lt;&gt;MONTH(AF81+1),"",AF81+1),"")</f>
        <v>44284</v>
      </c>
      <c r="AI81" s="119"/>
      <c r="AJ81" s="118">
        <f>IFERROR(IF(MONTH(AF65)&lt;&gt;MONTH(AH81+1),"",AH81+1),"")</f>
        <v>44285</v>
      </c>
      <c r="AK81" s="119"/>
      <c r="AL81" s="118">
        <f>IFERROR(IF(MONTH(AF65)&lt;&gt;MONTH(AJ81+1),"",AJ81+1),"")</f>
        <v>44286</v>
      </c>
      <c r="AM81" s="119"/>
      <c r="AN81" s="118" t="str">
        <f>IFERROR(IF(MONTH(AF65)&lt;&gt;MONTH(AL81+1),"",AL81+1),"")</f>
        <v/>
      </c>
      <c r="AO81" s="119"/>
      <c r="AP81" s="118" t="str">
        <f>IFERROR(IF(MONTH(AF65)&lt;&gt;MONTH(AN81+1),"",AN81+1),"")</f>
        <v/>
      </c>
      <c r="AQ81" s="119"/>
      <c r="AR81" s="118" t="str">
        <f>IFERROR(IF(MONTH(AF65)&lt;&gt;MONTH(AP81+1),"",AP81+1),"")</f>
        <v/>
      </c>
      <c r="AS81" s="119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</row>
    <row r="82" spans="2:59" s="69" customFormat="1" ht="24" customHeight="1" x14ac:dyDescent="0.75">
      <c r="B82" s="111" t="str">
        <f>IFERROR(VLOOKUP(B81,祝日計算!$AR$2:$AT$1099,3,FALSE),"")</f>
        <v/>
      </c>
      <c r="C82" s="112"/>
      <c r="D82" s="111" t="str">
        <f>IFERROR(VLOOKUP(D81,祝日計算!$AR$2:$AT$1099,3,FALSE),"")</f>
        <v/>
      </c>
      <c r="E82" s="112"/>
      <c r="F82" s="111" t="str">
        <f>IFERROR(VLOOKUP(F81,祝日計算!$AR$2:$AT$1099,3,FALSE),"")</f>
        <v/>
      </c>
      <c r="G82" s="112"/>
      <c r="H82" s="111" t="str">
        <f>IFERROR(VLOOKUP(H81,祝日計算!$AR$2:$AT$1099,3,FALSE),"")</f>
        <v/>
      </c>
      <c r="I82" s="112"/>
      <c r="J82" s="111" t="str">
        <f>IFERROR(VLOOKUP(J81,祝日計算!$AR$2:$AT$1099,3,FALSE),"")</f>
        <v/>
      </c>
      <c r="K82" s="112"/>
      <c r="L82" s="111" t="str">
        <f>IFERROR(VLOOKUP(L81,祝日計算!$AR$2:$AT$1099,3,FALSE),"")</f>
        <v/>
      </c>
      <c r="M82" s="112"/>
      <c r="N82" s="111" t="str">
        <f>IFERROR(VLOOKUP(N81,祝日計算!$AR$2:$AT$1099,3,FALSE),"")</f>
        <v/>
      </c>
      <c r="O82" s="112"/>
      <c r="Q82" s="111" t="str">
        <f>IFERROR(VLOOKUP(Q81,祝日計算!$AR$2:$AT$1099,3,FALSE),"")</f>
        <v/>
      </c>
      <c r="R82" s="112"/>
      <c r="S82" s="111" t="str">
        <f>IFERROR(VLOOKUP(S81,祝日計算!$AR$2:$AT$1099,3,FALSE),"")</f>
        <v/>
      </c>
      <c r="T82" s="112"/>
      <c r="U82" s="111" t="str">
        <f>IFERROR(VLOOKUP(U81,祝日計算!$AR$2:$AT$1099,3,FALSE),"")</f>
        <v/>
      </c>
      <c r="V82" s="112"/>
      <c r="W82" s="111" t="str">
        <f>IFERROR(VLOOKUP(W81,祝日計算!$AR$2:$AT$1099,3,FALSE),"")</f>
        <v/>
      </c>
      <c r="X82" s="112"/>
      <c r="Y82" s="111" t="str">
        <f>IFERROR(VLOOKUP(Y81,祝日計算!$AR$2:$AT$1099,3,FALSE),"")</f>
        <v/>
      </c>
      <c r="Z82" s="112"/>
      <c r="AA82" s="111" t="str">
        <f>IFERROR(VLOOKUP(AA81,祝日計算!$AR$2:$AT$1099,3,FALSE),"")</f>
        <v/>
      </c>
      <c r="AB82" s="112"/>
      <c r="AC82" s="111" t="str">
        <f>IFERROR(VLOOKUP(AC81,祝日計算!$AR$2:$AT$1099,3,FALSE),"")</f>
        <v/>
      </c>
      <c r="AD82" s="112"/>
      <c r="AE82" s="68"/>
      <c r="AF82" s="111" t="str">
        <f>IFERROR(VLOOKUP(AF81,祝日計算!$AR$2:$AT$1099,3,FALSE),"")</f>
        <v/>
      </c>
      <c r="AG82" s="112"/>
      <c r="AH82" s="111" t="str">
        <f>IFERROR(VLOOKUP(AH81,祝日計算!$AR$2:$AT$1099,3,FALSE),"")</f>
        <v/>
      </c>
      <c r="AI82" s="112"/>
      <c r="AJ82" s="111" t="str">
        <f>IFERROR(VLOOKUP(AJ81,祝日計算!$AR$2:$AT$1099,3,FALSE),"")</f>
        <v/>
      </c>
      <c r="AK82" s="112"/>
      <c r="AL82" s="111" t="str">
        <f>IFERROR(VLOOKUP(AL81,祝日計算!$AR$2:$AT$1099,3,FALSE),"")</f>
        <v/>
      </c>
      <c r="AM82" s="112"/>
      <c r="AN82" s="111" t="str">
        <f>IFERROR(VLOOKUP(AN81,祝日計算!$AR$2:$AT$1099,3,FALSE),"")</f>
        <v/>
      </c>
      <c r="AO82" s="112"/>
      <c r="AP82" s="111" t="str">
        <f>IFERROR(VLOOKUP(AP81,祝日計算!$AR$2:$AT$1099,3,FALSE),"")</f>
        <v/>
      </c>
      <c r="AQ82" s="112"/>
      <c r="AR82" s="111" t="str">
        <f>IFERROR(VLOOKUP(AR81,祝日計算!$AR$2:$AT$1099,3,FALSE),"")</f>
        <v/>
      </c>
      <c r="AS82" s="112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 spans="2:59" s="69" customFormat="1" ht="13.5" hidden="1" customHeight="1" x14ac:dyDescent="0.75">
      <c r="B83" s="71">
        <f>IFERROR(VLOOKUP(B84,祝日計算!$AR$2:$AU$1099,4,FALSE),"")</f>
        <v>1</v>
      </c>
      <c r="C83" s="70"/>
      <c r="D83" s="71" t="str">
        <f>IFERROR(VLOOKUP(D84,祝日計算!$AR$2:$AU$1099,4,FALSE),"")</f>
        <v/>
      </c>
      <c r="E83" s="70"/>
      <c r="F83" s="123"/>
      <c r="G83" s="124"/>
      <c r="H83" s="124"/>
      <c r="I83" s="124"/>
      <c r="J83" s="124"/>
      <c r="K83" s="124"/>
      <c r="L83" s="124"/>
      <c r="M83" s="124"/>
      <c r="N83" s="124"/>
      <c r="O83" s="125"/>
      <c r="Q83" s="71" t="str">
        <f>IFERROR(VLOOKUP(Q84,祝日計算!$AR$2:$AU$1099,4,FALSE),"")</f>
        <v/>
      </c>
      <c r="R83" s="70"/>
      <c r="S83" s="71" t="str">
        <f>IFERROR(VLOOKUP(S84,祝日計算!$AR$2:$AU$1099,4,FALSE),"")</f>
        <v/>
      </c>
      <c r="T83" s="70"/>
      <c r="U83" s="123"/>
      <c r="V83" s="124"/>
      <c r="W83" s="124"/>
      <c r="X83" s="124"/>
      <c r="Y83" s="124"/>
      <c r="Z83" s="124"/>
      <c r="AA83" s="124"/>
      <c r="AB83" s="124"/>
      <c r="AC83" s="124"/>
      <c r="AD83" s="125"/>
      <c r="AE83" s="68"/>
      <c r="AF83" s="71" t="str">
        <f>IFERROR(VLOOKUP(AF84,祝日計算!$AR$2:$AU$1099,4,FALSE),"")</f>
        <v/>
      </c>
      <c r="AG83" s="70"/>
      <c r="AH83" s="71" t="str">
        <f>IFERROR(VLOOKUP(AH84,祝日計算!$AR$2:$AU$1099,4,FALSE),"")</f>
        <v/>
      </c>
      <c r="AI83" s="70"/>
      <c r="AJ83" s="123"/>
      <c r="AK83" s="124"/>
      <c r="AL83" s="124"/>
      <c r="AM83" s="124"/>
      <c r="AN83" s="124"/>
      <c r="AO83" s="124"/>
      <c r="AP83" s="124"/>
      <c r="AQ83" s="124"/>
      <c r="AR83" s="124"/>
      <c r="AS83" s="125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2:59" s="69" customFormat="1" ht="24" customHeight="1" x14ac:dyDescent="0.75">
      <c r="B84" s="118">
        <f>IFERROR(IF(MONTH(B65)&lt;&gt;MONTH(N81+1),"",N81+1),"")</f>
        <v>44227</v>
      </c>
      <c r="C84" s="119"/>
      <c r="D84" s="118" t="str">
        <f>IFERROR(IF(MONTH(B65)&lt;&gt;MONTH(B84+1),"",B84+1),"")</f>
        <v/>
      </c>
      <c r="E84" s="119"/>
      <c r="F84" s="120"/>
      <c r="G84" s="121"/>
      <c r="H84" s="121"/>
      <c r="I84" s="121"/>
      <c r="J84" s="121"/>
      <c r="K84" s="121"/>
      <c r="L84" s="121"/>
      <c r="M84" s="121"/>
      <c r="N84" s="121"/>
      <c r="O84" s="122"/>
      <c r="Q84" s="118" t="str">
        <f>IFERROR(IF(MONTH(Q65)&lt;&gt;MONTH(AC81+1),"",AC81+1),"")</f>
        <v/>
      </c>
      <c r="R84" s="119"/>
      <c r="S84" s="118" t="str">
        <f>IFERROR(IF(MONTH(Q65)&lt;&gt;MONTH(Q84+1),"",Q84+1),"")</f>
        <v/>
      </c>
      <c r="T84" s="119"/>
      <c r="U84" s="120"/>
      <c r="V84" s="121"/>
      <c r="W84" s="121"/>
      <c r="X84" s="121"/>
      <c r="Y84" s="121"/>
      <c r="Z84" s="121"/>
      <c r="AA84" s="121"/>
      <c r="AB84" s="121"/>
      <c r="AC84" s="121"/>
      <c r="AD84" s="122"/>
      <c r="AE84" s="68"/>
      <c r="AF84" s="118" t="str">
        <f>IFERROR(IF(MONTH(AF65)&lt;&gt;MONTH(AR81+1),"",AR81+1),"")</f>
        <v/>
      </c>
      <c r="AG84" s="119"/>
      <c r="AH84" s="118" t="str">
        <f>IFERROR(IF(MONTH(AF65)&lt;&gt;MONTH(AF84+1),"",AF84+1),"")</f>
        <v/>
      </c>
      <c r="AI84" s="119"/>
      <c r="AJ84" s="120"/>
      <c r="AK84" s="121"/>
      <c r="AL84" s="121"/>
      <c r="AM84" s="121"/>
      <c r="AN84" s="121"/>
      <c r="AO84" s="121"/>
      <c r="AP84" s="121"/>
      <c r="AQ84" s="121"/>
      <c r="AR84" s="121"/>
      <c r="AS84" s="122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</row>
    <row r="85" spans="2:59" s="69" customFormat="1" ht="24" customHeight="1" x14ac:dyDescent="0.75">
      <c r="B85" s="113" t="str">
        <f>IFERROR(VLOOKUP(B84,祝日計算!$AR$2:$AT$1099,3,FALSE),"")</f>
        <v/>
      </c>
      <c r="C85" s="114"/>
      <c r="D85" s="113" t="str">
        <f>IFERROR(VLOOKUP(D84,祝日計算!$AR$2:$AT$1099,3,FALSE),"")</f>
        <v/>
      </c>
      <c r="E85" s="114"/>
      <c r="F85" s="115"/>
      <c r="G85" s="116"/>
      <c r="H85" s="116"/>
      <c r="I85" s="116"/>
      <c r="J85" s="116"/>
      <c r="K85" s="116"/>
      <c r="L85" s="116"/>
      <c r="M85" s="116"/>
      <c r="N85" s="116"/>
      <c r="O85" s="117"/>
      <c r="Q85" s="113" t="str">
        <f>IFERROR(VLOOKUP(Q84,祝日計算!$AR$2:$AT$1099,3,FALSE),"")</f>
        <v/>
      </c>
      <c r="R85" s="114"/>
      <c r="S85" s="113" t="str">
        <f>IFERROR(VLOOKUP(S84,祝日計算!$AR$2:$AT$1099,3,FALSE),"")</f>
        <v/>
      </c>
      <c r="T85" s="114"/>
      <c r="U85" s="115"/>
      <c r="V85" s="116"/>
      <c r="W85" s="116"/>
      <c r="X85" s="116"/>
      <c r="Y85" s="116"/>
      <c r="Z85" s="116"/>
      <c r="AA85" s="116"/>
      <c r="AB85" s="116"/>
      <c r="AC85" s="116"/>
      <c r="AD85" s="117"/>
      <c r="AE85" s="68"/>
      <c r="AF85" s="113" t="str">
        <f>IFERROR(VLOOKUP(AF84,祝日計算!$AR$2:$AT$1099,3,FALSE),"")</f>
        <v/>
      </c>
      <c r="AG85" s="114"/>
      <c r="AH85" s="113" t="str">
        <f>IFERROR(VLOOKUP(AH84,祝日計算!$AR$2:$AT$1099,3,FALSE),"")</f>
        <v/>
      </c>
      <c r="AI85" s="114"/>
      <c r="AJ85" s="115"/>
      <c r="AK85" s="116"/>
      <c r="AL85" s="116"/>
      <c r="AM85" s="116"/>
      <c r="AN85" s="116"/>
      <c r="AO85" s="116"/>
      <c r="AP85" s="116"/>
      <c r="AQ85" s="116"/>
      <c r="AR85" s="116"/>
      <c r="AS85" s="117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 spans="2:59" ht="8.25" customHeight="1" x14ac:dyDescent="0.65"/>
  </sheetData>
  <sheetProtection algorithmName="SHA-512" hashValue="ZvBubK7k3outRgR9t86A1F/9Pr33+uKdxkSKu08nlN79/3ONXKN6Pw90ClW+tocsEjoYoB4EE6JFykt98YtKmQ==" saltValue="uQ5rM/j2LNU38ODZNzA+Og==" spinCount="100000" sheet="1" objects="1" scenarios="1"/>
  <mergeCells count="1021">
    <mergeCell ref="B18:C18"/>
    <mergeCell ref="D18:E18"/>
    <mergeCell ref="F18:G18"/>
    <mergeCell ref="H18:I18"/>
    <mergeCell ref="J18:K18"/>
    <mergeCell ref="L18:M18"/>
    <mergeCell ref="N18:O18"/>
    <mergeCell ref="B19:C19"/>
    <mergeCell ref="H7:I7"/>
    <mergeCell ref="J7:K7"/>
    <mergeCell ref="L7:M7"/>
    <mergeCell ref="N7:O7"/>
    <mergeCell ref="B9:C9"/>
    <mergeCell ref="D9:E9"/>
    <mergeCell ref="B16:C16"/>
    <mergeCell ref="D16:E16"/>
    <mergeCell ref="F16:G16"/>
    <mergeCell ref="H16:I16"/>
    <mergeCell ref="J16:K16"/>
    <mergeCell ref="L9:M9"/>
    <mergeCell ref="F9:G9"/>
    <mergeCell ref="H9:I9"/>
    <mergeCell ref="J9:K9"/>
    <mergeCell ref="L12:M12"/>
    <mergeCell ref="N15:O15"/>
    <mergeCell ref="B15:C15"/>
    <mergeCell ref="D15:E15"/>
    <mergeCell ref="F15:G15"/>
    <mergeCell ref="H15:I15"/>
    <mergeCell ref="J15:K15"/>
    <mergeCell ref="L15:M15"/>
    <mergeCell ref="N13:O13"/>
    <mergeCell ref="B13:C13"/>
    <mergeCell ref="D13:E13"/>
    <mergeCell ref="F13:G13"/>
    <mergeCell ref="H13:I13"/>
    <mergeCell ref="J13:K13"/>
    <mergeCell ref="L13:M13"/>
    <mergeCell ref="L16:M16"/>
    <mergeCell ref="N16:O16"/>
    <mergeCell ref="B6:C6"/>
    <mergeCell ref="D6:E6"/>
    <mergeCell ref="F6:G6"/>
    <mergeCell ref="H6:I6"/>
    <mergeCell ref="J6:K6"/>
    <mergeCell ref="B3:O3"/>
    <mergeCell ref="B4:C4"/>
    <mergeCell ref="D4:E4"/>
    <mergeCell ref="F4:G4"/>
    <mergeCell ref="H4:I4"/>
    <mergeCell ref="F12:G12"/>
    <mergeCell ref="H12:I12"/>
    <mergeCell ref="J12:K12"/>
    <mergeCell ref="L6:M6"/>
    <mergeCell ref="N6:O6"/>
    <mergeCell ref="N4:O4"/>
    <mergeCell ref="J4:K4"/>
    <mergeCell ref="L4:M4"/>
    <mergeCell ref="N12:O12"/>
    <mergeCell ref="B10:C10"/>
    <mergeCell ref="D10:E10"/>
    <mergeCell ref="F10:G10"/>
    <mergeCell ref="H10:I10"/>
    <mergeCell ref="J10:K10"/>
    <mergeCell ref="L10:M10"/>
    <mergeCell ref="N10:O10"/>
    <mergeCell ref="B12:C12"/>
    <mergeCell ref="D12:E12"/>
    <mergeCell ref="N9:O9"/>
    <mergeCell ref="B7:C7"/>
    <mergeCell ref="D7:E7"/>
    <mergeCell ref="F7:G7"/>
    <mergeCell ref="AC6:AD6"/>
    <mergeCell ref="AC7:AD7"/>
    <mergeCell ref="AA9:AB9"/>
    <mergeCell ref="AC9:AD9"/>
    <mergeCell ref="Q10:R10"/>
    <mergeCell ref="S10:T10"/>
    <mergeCell ref="U10:V10"/>
    <mergeCell ref="W10:X10"/>
    <mergeCell ref="Y10:Z10"/>
    <mergeCell ref="AA10:AB10"/>
    <mergeCell ref="AC10:AD10"/>
    <mergeCell ref="Q9:R9"/>
    <mergeCell ref="Q3:AD3"/>
    <mergeCell ref="Q4:R4"/>
    <mergeCell ref="S4:T4"/>
    <mergeCell ref="U4:V4"/>
    <mergeCell ref="W4:X4"/>
    <mergeCell ref="Y4:Z4"/>
    <mergeCell ref="AA4:AB4"/>
    <mergeCell ref="AC4:AD4"/>
    <mergeCell ref="Q6:R6"/>
    <mergeCell ref="S6:T6"/>
    <mergeCell ref="U6:V6"/>
    <mergeCell ref="W6:X6"/>
    <mergeCell ref="Y6:Z6"/>
    <mergeCell ref="AA15:AB15"/>
    <mergeCell ref="U15:V15"/>
    <mergeCell ref="W15:X15"/>
    <mergeCell ref="Y15:Z15"/>
    <mergeCell ref="AA12:AB12"/>
    <mergeCell ref="Q7:R7"/>
    <mergeCell ref="S7:T7"/>
    <mergeCell ref="U7:V7"/>
    <mergeCell ref="W7:X7"/>
    <mergeCell ref="Y7:Z7"/>
    <mergeCell ref="AA7:AB7"/>
    <mergeCell ref="S9:T9"/>
    <mergeCell ref="U9:V9"/>
    <mergeCell ref="W9:X9"/>
    <mergeCell ref="Y9:Z9"/>
    <mergeCell ref="AA6:AB6"/>
    <mergeCell ref="Q13:R13"/>
    <mergeCell ref="S13:T13"/>
    <mergeCell ref="U13:V13"/>
    <mergeCell ref="W13:X13"/>
    <mergeCell ref="Y13:Z13"/>
    <mergeCell ref="AA13:AB13"/>
    <mergeCell ref="AC13:AD13"/>
    <mergeCell ref="Q12:R12"/>
    <mergeCell ref="S12:T12"/>
    <mergeCell ref="AC15:AD15"/>
    <mergeCell ref="Q16:R16"/>
    <mergeCell ref="S16:T16"/>
    <mergeCell ref="U16:V16"/>
    <mergeCell ref="W16:X16"/>
    <mergeCell ref="Y16:Z16"/>
    <mergeCell ref="AA16:AB16"/>
    <mergeCell ref="AC16:AD16"/>
    <mergeCell ref="Q15:R15"/>
    <mergeCell ref="S15:T15"/>
    <mergeCell ref="AF3:AS3"/>
    <mergeCell ref="AF4:AG4"/>
    <mergeCell ref="AH4:AI4"/>
    <mergeCell ref="AJ4:AK4"/>
    <mergeCell ref="AL4:AM4"/>
    <mergeCell ref="AN4:AO4"/>
    <mergeCell ref="AP4:AQ4"/>
    <mergeCell ref="AR4:AS4"/>
    <mergeCell ref="AN7:AO7"/>
    <mergeCell ref="AP7:AQ7"/>
    <mergeCell ref="AR7:AS7"/>
    <mergeCell ref="AF6:AG6"/>
    <mergeCell ref="AH6:AI6"/>
    <mergeCell ref="AJ6:AK6"/>
    <mergeCell ref="AL6:AM6"/>
    <mergeCell ref="AN6:AO6"/>
    <mergeCell ref="S18:T18"/>
    <mergeCell ref="U18:V18"/>
    <mergeCell ref="W18:X18"/>
    <mergeCell ref="Y18:Z18"/>
    <mergeCell ref="AP6:AQ6"/>
    <mergeCell ref="AR6:AS6"/>
    <mergeCell ref="AF7:AG7"/>
    <mergeCell ref="AH7:AI7"/>
    <mergeCell ref="AJ7:AK7"/>
    <mergeCell ref="AL7:AM7"/>
    <mergeCell ref="AA18:AB18"/>
    <mergeCell ref="AC18:AD18"/>
    <mergeCell ref="U12:V12"/>
    <mergeCell ref="W12:X12"/>
    <mergeCell ref="Y12:Z12"/>
    <mergeCell ref="AC12:AD12"/>
    <mergeCell ref="AJ10:AK10"/>
    <mergeCell ref="AL10:AM10"/>
    <mergeCell ref="AN10:AO10"/>
    <mergeCell ref="AP10:AQ10"/>
    <mergeCell ref="AH12:AI12"/>
    <mergeCell ref="AJ12:AK12"/>
    <mergeCell ref="AL12:AM12"/>
    <mergeCell ref="AN12:AO12"/>
    <mergeCell ref="AP9:AQ9"/>
    <mergeCell ref="AR9:AS9"/>
    <mergeCell ref="AR10:AS10"/>
    <mergeCell ref="AP12:AQ12"/>
    <mergeCell ref="AR12:AS12"/>
    <mergeCell ref="AF13:AG13"/>
    <mergeCell ref="AH13:AI13"/>
    <mergeCell ref="AJ13:AK13"/>
    <mergeCell ref="AL13:AM13"/>
    <mergeCell ref="AN13:AO13"/>
    <mergeCell ref="AP13:AQ13"/>
    <mergeCell ref="AR13:AS13"/>
    <mergeCell ref="AF12:AG12"/>
    <mergeCell ref="AH15:AI15"/>
    <mergeCell ref="AJ15:AK15"/>
    <mergeCell ref="AL15:AM15"/>
    <mergeCell ref="AN15:AO15"/>
    <mergeCell ref="B1:AS1"/>
    <mergeCell ref="B24:O24"/>
    <mergeCell ref="Q24:AD24"/>
    <mergeCell ref="AF24:AS24"/>
    <mergeCell ref="AJ20:AS20"/>
    <mergeCell ref="AF21:AG21"/>
    <mergeCell ref="AP15:AQ15"/>
    <mergeCell ref="AR15:AS15"/>
    <mergeCell ref="AF16:AG16"/>
    <mergeCell ref="AH16:AI16"/>
    <mergeCell ref="AJ16:AK16"/>
    <mergeCell ref="AL16:AM16"/>
    <mergeCell ref="AN16:AO16"/>
    <mergeCell ref="AP16:AQ16"/>
    <mergeCell ref="AR16:AS16"/>
    <mergeCell ref="AF15:AG15"/>
    <mergeCell ref="AF9:AG9"/>
    <mergeCell ref="AH9:AI9"/>
    <mergeCell ref="AJ9:AK9"/>
    <mergeCell ref="AL9:AM9"/>
    <mergeCell ref="AN9:AO9"/>
    <mergeCell ref="AF18:AG18"/>
    <mergeCell ref="AH18:AI18"/>
    <mergeCell ref="AJ18:AK18"/>
    <mergeCell ref="AL18:AM18"/>
    <mergeCell ref="AN18:AO18"/>
    <mergeCell ref="AF10:AG10"/>
    <mergeCell ref="AH10:AI10"/>
    <mergeCell ref="AP18:AQ18"/>
    <mergeCell ref="AR18:AS18"/>
    <mergeCell ref="AF19:AG19"/>
    <mergeCell ref="AH19:AI19"/>
    <mergeCell ref="AJ19:AK19"/>
    <mergeCell ref="N25:O25"/>
    <mergeCell ref="Q25:R25"/>
    <mergeCell ref="S25:T25"/>
    <mergeCell ref="U25:V25"/>
    <mergeCell ref="W25:X25"/>
    <mergeCell ref="Y25:Z25"/>
    <mergeCell ref="B25:C25"/>
    <mergeCell ref="D25:E25"/>
    <mergeCell ref="F25:G25"/>
    <mergeCell ref="H25:I25"/>
    <mergeCell ref="J25:K25"/>
    <mergeCell ref="L25:M25"/>
    <mergeCell ref="Q22:R22"/>
    <mergeCell ref="S22:T22"/>
    <mergeCell ref="U22:AD22"/>
    <mergeCell ref="Q19:R19"/>
    <mergeCell ref="S19:T19"/>
    <mergeCell ref="U19:V19"/>
    <mergeCell ref="W19:X19"/>
    <mergeCell ref="Y19:Z19"/>
    <mergeCell ref="U20:AD20"/>
    <mergeCell ref="Q21:R21"/>
    <mergeCell ref="S21:T21"/>
    <mergeCell ref="U21:AD21"/>
    <mergeCell ref="AA19:AB19"/>
    <mergeCell ref="AC19:AD19"/>
    <mergeCell ref="Q18:R18"/>
    <mergeCell ref="B27:C27"/>
    <mergeCell ref="D27:E27"/>
    <mergeCell ref="F27:G27"/>
    <mergeCell ref="H27:I27"/>
    <mergeCell ref="J27:K27"/>
    <mergeCell ref="L27:M27"/>
    <mergeCell ref="AL19:AM19"/>
    <mergeCell ref="AN19:AO19"/>
    <mergeCell ref="AP19:AQ19"/>
    <mergeCell ref="AR19:AS19"/>
    <mergeCell ref="AP25:AQ25"/>
    <mergeCell ref="AR25:AS25"/>
    <mergeCell ref="AN25:AO25"/>
    <mergeCell ref="AH21:AI21"/>
    <mergeCell ref="AJ21:AS21"/>
    <mergeCell ref="AF22:AG22"/>
    <mergeCell ref="AH22:AI22"/>
    <mergeCell ref="AJ22:AS22"/>
    <mergeCell ref="F21:O21"/>
    <mergeCell ref="D19:E19"/>
    <mergeCell ref="F19:G19"/>
    <mergeCell ref="H19:I19"/>
    <mergeCell ref="J19:K19"/>
    <mergeCell ref="B22:C22"/>
    <mergeCell ref="D22:E22"/>
    <mergeCell ref="F22:O22"/>
    <mergeCell ref="F20:O20"/>
    <mergeCell ref="B21:C21"/>
    <mergeCell ref="D21:E21"/>
    <mergeCell ref="L19:M19"/>
    <mergeCell ref="N19:O19"/>
    <mergeCell ref="U28:V28"/>
    <mergeCell ref="W28:X28"/>
    <mergeCell ref="Y28:Z28"/>
    <mergeCell ref="AA27:AB27"/>
    <mergeCell ref="AC27:AD27"/>
    <mergeCell ref="AF27:AG27"/>
    <mergeCell ref="AN27:AO27"/>
    <mergeCell ref="AP27:AQ27"/>
    <mergeCell ref="AR27:AS27"/>
    <mergeCell ref="F28:G28"/>
    <mergeCell ref="H28:I28"/>
    <mergeCell ref="J28:K28"/>
    <mergeCell ref="L28:M28"/>
    <mergeCell ref="N28:O28"/>
    <mergeCell ref="Q28:R28"/>
    <mergeCell ref="S28:T28"/>
    <mergeCell ref="AA25:AB25"/>
    <mergeCell ref="AC25:AD25"/>
    <mergeCell ref="AF25:AG25"/>
    <mergeCell ref="AH25:AI25"/>
    <mergeCell ref="AJ25:AK25"/>
    <mergeCell ref="AL27:AM27"/>
    <mergeCell ref="AH27:AI27"/>
    <mergeCell ref="AJ27:AK27"/>
    <mergeCell ref="AL25:AM25"/>
    <mergeCell ref="N27:O27"/>
    <mergeCell ref="Q27:R27"/>
    <mergeCell ref="S27:T27"/>
    <mergeCell ref="U27:V27"/>
    <mergeCell ref="W27:X27"/>
    <mergeCell ref="Y27:Z27"/>
    <mergeCell ref="AL30:AM30"/>
    <mergeCell ref="AN30:AO30"/>
    <mergeCell ref="AP30:AQ30"/>
    <mergeCell ref="AR30:AS30"/>
    <mergeCell ref="B28:C28"/>
    <mergeCell ref="D28:E28"/>
    <mergeCell ref="Q30:R30"/>
    <mergeCell ref="S30:T30"/>
    <mergeCell ref="U30:V30"/>
    <mergeCell ref="W30:X30"/>
    <mergeCell ref="Y30:Z30"/>
    <mergeCell ref="AA28:AB28"/>
    <mergeCell ref="AN28:AO28"/>
    <mergeCell ref="AP28:AQ28"/>
    <mergeCell ref="AR28:AS28"/>
    <mergeCell ref="B30:C30"/>
    <mergeCell ref="D30:E30"/>
    <mergeCell ref="F30:G30"/>
    <mergeCell ref="H30:I30"/>
    <mergeCell ref="J30:K30"/>
    <mergeCell ref="L30:M30"/>
    <mergeCell ref="N30:O30"/>
    <mergeCell ref="AA30:AB30"/>
    <mergeCell ref="AC30:AD30"/>
    <mergeCell ref="AF30:AG30"/>
    <mergeCell ref="AH30:AI30"/>
    <mergeCell ref="AJ30:AK30"/>
    <mergeCell ref="AL28:AM28"/>
    <mergeCell ref="AC28:AD28"/>
    <mergeCell ref="AF28:AG28"/>
    <mergeCell ref="AH28:AI28"/>
    <mergeCell ref="AJ28:AK28"/>
    <mergeCell ref="AP33:AQ33"/>
    <mergeCell ref="AR33:AS33"/>
    <mergeCell ref="B31:C31"/>
    <mergeCell ref="D31:E31"/>
    <mergeCell ref="F31:G31"/>
    <mergeCell ref="H31:I31"/>
    <mergeCell ref="J31:K31"/>
    <mergeCell ref="L31:M31"/>
    <mergeCell ref="N31:O31"/>
    <mergeCell ref="Q31:R31"/>
    <mergeCell ref="AC31:AD31"/>
    <mergeCell ref="AF31:AG31"/>
    <mergeCell ref="AH31:AI31"/>
    <mergeCell ref="AJ31:AK31"/>
    <mergeCell ref="AL33:AM33"/>
    <mergeCell ref="AN33:AO33"/>
    <mergeCell ref="AC33:AD33"/>
    <mergeCell ref="AF33:AG33"/>
    <mergeCell ref="AH33:AI33"/>
    <mergeCell ref="AJ33:AK33"/>
    <mergeCell ref="Q33:R33"/>
    <mergeCell ref="S33:T33"/>
    <mergeCell ref="U33:V33"/>
    <mergeCell ref="W33:X33"/>
    <mergeCell ref="Y33:Z33"/>
    <mergeCell ref="AA31:AB31"/>
    <mergeCell ref="AN31:AO31"/>
    <mergeCell ref="AP31:AQ31"/>
    <mergeCell ref="AR31:AS31"/>
    <mergeCell ref="B33:C33"/>
    <mergeCell ref="D33:E33"/>
    <mergeCell ref="F33:G33"/>
    <mergeCell ref="AL31:AM31"/>
    <mergeCell ref="S31:T31"/>
    <mergeCell ref="U31:V31"/>
    <mergeCell ref="W31:X31"/>
    <mergeCell ref="Y31:Z31"/>
    <mergeCell ref="Y37:Z37"/>
    <mergeCell ref="AA36:AB36"/>
    <mergeCell ref="AC36:AD36"/>
    <mergeCell ref="AF36:AG36"/>
    <mergeCell ref="AH36:AI36"/>
    <mergeCell ref="Q34:R34"/>
    <mergeCell ref="S34:T34"/>
    <mergeCell ref="U34:V34"/>
    <mergeCell ref="W34:X34"/>
    <mergeCell ref="Y34:Z34"/>
    <mergeCell ref="AA33:AB33"/>
    <mergeCell ref="D34:E34"/>
    <mergeCell ref="F34:G34"/>
    <mergeCell ref="H34:I34"/>
    <mergeCell ref="J34:K34"/>
    <mergeCell ref="L34:M34"/>
    <mergeCell ref="N34:O34"/>
    <mergeCell ref="H33:I33"/>
    <mergeCell ref="J33:K33"/>
    <mergeCell ref="L33:M33"/>
    <mergeCell ref="N33:O33"/>
    <mergeCell ref="AL36:AM36"/>
    <mergeCell ref="B37:C37"/>
    <mergeCell ref="D37:E37"/>
    <mergeCell ref="AN36:AO36"/>
    <mergeCell ref="AP36:AQ36"/>
    <mergeCell ref="AR36:AS36"/>
    <mergeCell ref="B34:C34"/>
    <mergeCell ref="AL37:AM37"/>
    <mergeCell ref="AN37:AO37"/>
    <mergeCell ref="AP37:AQ37"/>
    <mergeCell ref="AR37:AS37"/>
    <mergeCell ref="AA37:AB37"/>
    <mergeCell ref="Y36:Z36"/>
    <mergeCell ref="AA34:AB34"/>
    <mergeCell ref="AC34:AD34"/>
    <mergeCell ref="AF34:AG34"/>
    <mergeCell ref="AH34:AI34"/>
    <mergeCell ref="AJ34:AK34"/>
    <mergeCell ref="L36:M36"/>
    <mergeCell ref="N36:O36"/>
    <mergeCell ref="Q36:R36"/>
    <mergeCell ref="S36:T36"/>
    <mergeCell ref="U36:V36"/>
    <mergeCell ref="W36:X36"/>
    <mergeCell ref="AJ36:AK36"/>
    <mergeCell ref="AL34:AM34"/>
    <mergeCell ref="AN34:AO34"/>
    <mergeCell ref="AP34:AQ34"/>
    <mergeCell ref="AR34:AS34"/>
    <mergeCell ref="B36:C36"/>
    <mergeCell ref="D36:E36"/>
    <mergeCell ref="F36:G36"/>
    <mergeCell ref="H36:I36"/>
    <mergeCell ref="J36:K36"/>
    <mergeCell ref="AJ37:AK37"/>
    <mergeCell ref="F37:G37"/>
    <mergeCell ref="H37:I37"/>
    <mergeCell ref="J37:K37"/>
    <mergeCell ref="L37:M37"/>
    <mergeCell ref="N39:O39"/>
    <mergeCell ref="Q39:R39"/>
    <mergeCell ref="S39:T39"/>
    <mergeCell ref="U39:V39"/>
    <mergeCell ref="W39:X39"/>
    <mergeCell ref="Y39:Z39"/>
    <mergeCell ref="B39:C39"/>
    <mergeCell ref="D39:E39"/>
    <mergeCell ref="F39:G39"/>
    <mergeCell ref="H39:I39"/>
    <mergeCell ref="J39:K39"/>
    <mergeCell ref="L39:M39"/>
    <mergeCell ref="Q40:R40"/>
    <mergeCell ref="S40:T40"/>
    <mergeCell ref="U40:V40"/>
    <mergeCell ref="W40:X40"/>
    <mergeCell ref="N37:O37"/>
    <mergeCell ref="Q37:R37"/>
    <mergeCell ref="S37:T37"/>
    <mergeCell ref="U37:V37"/>
    <mergeCell ref="W37:X37"/>
    <mergeCell ref="B40:C40"/>
    <mergeCell ref="D40:E40"/>
    <mergeCell ref="F40:G40"/>
    <mergeCell ref="H40:I40"/>
    <mergeCell ref="J40:K40"/>
    <mergeCell ref="AC37:AD37"/>
    <mergeCell ref="AF37:AG37"/>
    <mergeCell ref="AH37:AI37"/>
    <mergeCell ref="AL39:AM39"/>
    <mergeCell ref="AN39:AO39"/>
    <mergeCell ref="AP39:AQ39"/>
    <mergeCell ref="AR39:AS39"/>
    <mergeCell ref="B45:O45"/>
    <mergeCell ref="Q45:AD45"/>
    <mergeCell ref="AF45:AS45"/>
    <mergeCell ref="U43:AD43"/>
    <mergeCell ref="AF43:AG43"/>
    <mergeCell ref="AH43:AI43"/>
    <mergeCell ref="F41:O41"/>
    <mergeCell ref="U41:AD41"/>
    <mergeCell ref="AJ41:AS41"/>
    <mergeCell ref="AA40:AB40"/>
    <mergeCell ref="AC40:AD40"/>
    <mergeCell ref="AF40:AG40"/>
    <mergeCell ref="AH40:AI40"/>
    <mergeCell ref="AJ40:AK40"/>
    <mergeCell ref="Q42:R42"/>
    <mergeCell ref="S42:T42"/>
    <mergeCell ref="AL40:AM40"/>
    <mergeCell ref="AN40:AO40"/>
    <mergeCell ref="AP40:AQ40"/>
    <mergeCell ref="AR40:AS40"/>
    <mergeCell ref="Y40:Z40"/>
    <mergeCell ref="AA39:AB39"/>
    <mergeCell ref="AC39:AD39"/>
    <mergeCell ref="AF39:AG39"/>
    <mergeCell ref="AH39:AI39"/>
    <mergeCell ref="AJ39:AK39"/>
    <mergeCell ref="L40:M40"/>
    <mergeCell ref="N40:O40"/>
    <mergeCell ref="AJ43:AS43"/>
    <mergeCell ref="B42:C42"/>
    <mergeCell ref="D42:E42"/>
    <mergeCell ref="F42:O42"/>
    <mergeCell ref="AN46:AO46"/>
    <mergeCell ref="AP46:AQ46"/>
    <mergeCell ref="AR46:AS46"/>
    <mergeCell ref="AA46:AB46"/>
    <mergeCell ref="U42:AD42"/>
    <mergeCell ref="AF42:AG42"/>
    <mergeCell ref="AH42:AI42"/>
    <mergeCell ref="AJ42:AS42"/>
    <mergeCell ref="B43:C43"/>
    <mergeCell ref="D43:E43"/>
    <mergeCell ref="F43:O43"/>
    <mergeCell ref="Q43:R43"/>
    <mergeCell ref="S43:T43"/>
    <mergeCell ref="N46:O46"/>
    <mergeCell ref="Q46:R46"/>
    <mergeCell ref="S46:T46"/>
    <mergeCell ref="U46:V46"/>
    <mergeCell ref="W46:X46"/>
    <mergeCell ref="Y46:Z46"/>
    <mergeCell ref="B46:C46"/>
    <mergeCell ref="D46:E46"/>
    <mergeCell ref="F46:G46"/>
    <mergeCell ref="H46:I46"/>
    <mergeCell ref="J46:K46"/>
    <mergeCell ref="L46:M46"/>
    <mergeCell ref="AC46:AD46"/>
    <mergeCell ref="AF46:AG46"/>
    <mergeCell ref="AH46:AI46"/>
    <mergeCell ref="AJ46:AK46"/>
    <mergeCell ref="AL46:AM46"/>
    <mergeCell ref="N48:O48"/>
    <mergeCell ref="Q48:R48"/>
    <mergeCell ref="S48:T48"/>
    <mergeCell ref="U48:V48"/>
    <mergeCell ref="W48:X48"/>
    <mergeCell ref="Y48:Z48"/>
    <mergeCell ref="B48:C48"/>
    <mergeCell ref="D48:E48"/>
    <mergeCell ref="F48:G48"/>
    <mergeCell ref="H48:I48"/>
    <mergeCell ref="J48:K48"/>
    <mergeCell ref="L48:M48"/>
    <mergeCell ref="AH48:AI48"/>
    <mergeCell ref="AJ48:AK48"/>
    <mergeCell ref="AR48:AS48"/>
    <mergeCell ref="AL48:AM48"/>
    <mergeCell ref="AP51:AQ51"/>
    <mergeCell ref="AR51:AS51"/>
    <mergeCell ref="AL51:AM51"/>
    <mergeCell ref="AP49:AQ49"/>
    <mergeCell ref="AR49:AS49"/>
    <mergeCell ref="AA48:AB48"/>
    <mergeCell ref="AH51:AI51"/>
    <mergeCell ref="AJ51:AK51"/>
    <mergeCell ref="AN49:AO49"/>
    <mergeCell ref="AA51:AB51"/>
    <mergeCell ref="AC49:AD49"/>
    <mergeCell ref="AF49:AG49"/>
    <mergeCell ref="AH49:AI49"/>
    <mergeCell ref="AA49:AB49"/>
    <mergeCell ref="AC48:AD48"/>
    <mergeCell ref="AF48:AG48"/>
    <mergeCell ref="AL49:AM49"/>
    <mergeCell ref="AN51:AO51"/>
    <mergeCell ref="L54:M54"/>
    <mergeCell ref="AJ49:AK49"/>
    <mergeCell ref="AC54:AD54"/>
    <mergeCell ref="N49:O49"/>
    <mergeCell ref="Q49:R49"/>
    <mergeCell ref="S49:T49"/>
    <mergeCell ref="U49:V49"/>
    <mergeCell ref="W49:X49"/>
    <mergeCell ref="Y49:Z49"/>
    <mergeCell ref="B49:C49"/>
    <mergeCell ref="D49:E49"/>
    <mergeCell ref="F49:G49"/>
    <mergeCell ref="H49:I49"/>
    <mergeCell ref="J49:K49"/>
    <mergeCell ref="L49:M49"/>
    <mergeCell ref="AN48:AO48"/>
    <mergeCell ref="AP48:AQ48"/>
    <mergeCell ref="B57:C57"/>
    <mergeCell ref="Q54:R54"/>
    <mergeCell ref="D57:E57"/>
    <mergeCell ref="AN52:AO52"/>
    <mergeCell ref="AP52:AQ52"/>
    <mergeCell ref="AR52:AS52"/>
    <mergeCell ref="N51:O51"/>
    <mergeCell ref="Q51:R51"/>
    <mergeCell ref="S51:T51"/>
    <mergeCell ref="U51:V51"/>
    <mergeCell ref="W51:X51"/>
    <mergeCell ref="Y51:Z51"/>
    <mergeCell ref="B51:C51"/>
    <mergeCell ref="D51:E51"/>
    <mergeCell ref="F51:G51"/>
    <mergeCell ref="H51:I51"/>
    <mergeCell ref="J51:K51"/>
    <mergeCell ref="L51:M51"/>
    <mergeCell ref="AA52:AB52"/>
    <mergeCell ref="AC51:AD51"/>
    <mergeCell ref="AF51:AG51"/>
    <mergeCell ref="Q52:R52"/>
    <mergeCell ref="S52:T52"/>
    <mergeCell ref="U52:V52"/>
    <mergeCell ref="W52:X52"/>
    <mergeCell ref="Y52:Z52"/>
    <mergeCell ref="N52:O52"/>
    <mergeCell ref="S54:T54"/>
    <mergeCell ref="U54:V54"/>
    <mergeCell ref="W54:X54"/>
    <mergeCell ref="Y54:Z54"/>
    <mergeCell ref="B54:C54"/>
    <mergeCell ref="B55:C55"/>
    <mergeCell ref="D55:E55"/>
    <mergeCell ref="F55:G55"/>
    <mergeCell ref="H55:I55"/>
    <mergeCell ref="J55:K55"/>
    <mergeCell ref="L55:M55"/>
    <mergeCell ref="N55:O55"/>
    <mergeCell ref="Q55:R55"/>
    <mergeCell ref="AN54:AO54"/>
    <mergeCell ref="AP54:AQ54"/>
    <mergeCell ref="AR54:AS54"/>
    <mergeCell ref="AL54:AM54"/>
    <mergeCell ref="B52:C52"/>
    <mergeCell ref="D52:E52"/>
    <mergeCell ref="F52:G52"/>
    <mergeCell ref="H52:I52"/>
    <mergeCell ref="J52:K52"/>
    <mergeCell ref="L52:M52"/>
    <mergeCell ref="AA54:AB54"/>
    <mergeCell ref="AC52:AD52"/>
    <mergeCell ref="AF52:AG52"/>
    <mergeCell ref="AH52:AI52"/>
    <mergeCell ref="AJ52:AK52"/>
    <mergeCell ref="AL52:AM52"/>
    <mergeCell ref="AF54:AG54"/>
    <mergeCell ref="AH54:AI54"/>
    <mergeCell ref="AJ54:AK54"/>
    <mergeCell ref="N54:O54"/>
    <mergeCell ref="D54:E54"/>
    <mergeCell ref="F54:G54"/>
    <mergeCell ref="H54:I54"/>
    <mergeCell ref="J54:K54"/>
    <mergeCell ref="F57:G57"/>
    <mergeCell ref="H57:I57"/>
    <mergeCell ref="J57:K57"/>
    <mergeCell ref="U58:V58"/>
    <mergeCell ref="W58:X58"/>
    <mergeCell ref="Y58:Z58"/>
    <mergeCell ref="AA58:AB58"/>
    <mergeCell ref="AC57:AD57"/>
    <mergeCell ref="AF57:AG57"/>
    <mergeCell ref="Y57:Z57"/>
    <mergeCell ref="AA57:AB57"/>
    <mergeCell ref="S55:T55"/>
    <mergeCell ref="U55:V55"/>
    <mergeCell ref="W55:X55"/>
    <mergeCell ref="Y55:Z55"/>
    <mergeCell ref="AA55:AB55"/>
    <mergeCell ref="AC55:AD55"/>
    <mergeCell ref="AR57:AS57"/>
    <mergeCell ref="AJ60:AK60"/>
    <mergeCell ref="AL60:AM60"/>
    <mergeCell ref="AN58:AO58"/>
    <mergeCell ref="AP58:AQ58"/>
    <mergeCell ref="AR58:AS58"/>
    <mergeCell ref="AP60:AQ60"/>
    <mergeCell ref="AR60:AS60"/>
    <mergeCell ref="AF55:AG55"/>
    <mergeCell ref="AH55:AI55"/>
    <mergeCell ref="AJ55:AK55"/>
    <mergeCell ref="AL55:AM55"/>
    <mergeCell ref="AN57:AO57"/>
    <mergeCell ref="AP57:AQ57"/>
    <mergeCell ref="L57:M57"/>
    <mergeCell ref="N57:O57"/>
    <mergeCell ref="Q57:R57"/>
    <mergeCell ref="S57:T57"/>
    <mergeCell ref="U57:V57"/>
    <mergeCell ref="W57:X57"/>
    <mergeCell ref="AH57:AI57"/>
    <mergeCell ref="AJ57:AK57"/>
    <mergeCell ref="AN55:AO55"/>
    <mergeCell ref="AP55:AQ55"/>
    <mergeCell ref="AR55:AS55"/>
    <mergeCell ref="N58:O58"/>
    <mergeCell ref="Q58:R58"/>
    <mergeCell ref="S58:T58"/>
    <mergeCell ref="AL57:AM57"/>
    <mergeCell ref="Q63:R63"/>
    <mergeCell ref="S63:T63"/>
    <mergeCell ref="AN61:AO61"/>
    <mergeCell ref="AN60:AO60"/>
    <mergeCell ref="N61:O61"/>
    <mergeCell ref="Q61:R61"/>
    <mergeCell ref="S61:T61"/>
    <mergeCell ref="B58:C58"/>
    <mergeCell ref="D58:E58"/>
    <mergeCell ref="F58:G58"/>
    <mergeCell ref="H58:I58"/>
    <mergeCell ref="J58:K58"/>
    <mergeCell ref="L58:M58"/>
    <mergeCell ref="AA60:AB60"/>
    <mergeCell ref="AC58:AD58"/>
    <mergeCell ref="AF58:AG58"/>
    <mergeCell ref="AH58:AI58"/>
    <mergeCell ref="AJ58:AK58"/>
    <mergeCell ref="AL58:AM58"/>
    <mergeCell ref="AH60:AI60"/>
    <mergeCell ref="N60:O60"/>
    <mergeCell ref="Q60:R60"/>
    <mergeCell ref="S60:T60"/>
    <mergeCell ref="U60:V60"/>
    <mergeCell ref="W60:X60"/>
    <mergeCell ref="Y60:Z60"/>
    <mergeCell ref="B60:C60"/>
    <mergeCell ref="D60:E60"/>
    <mergeCell ref="F60:G60"/>
    <mergeCell ref="U61:V61"/>
    <mergeCell ref="W61:X61"/>
    <mergeCell ref="Y61:Z61"/>
    <mergeCell ref="AA61:AB61"/>
    <mergeCell ref="AC60:AD60"/>
    <mergeCell ref="AF60:AG60"/>
    <mergeCell ref="B61:C61"/>
    <mergeCell ref="D61:E61"/>
    <mergeCell ref="F61:G61"/>
    <mergeCell ref="H61:I61"/>
    <mergeCell ref="J61:K61"/>
    <mergeCell ref="L61:M61"/>
    <mergeCell ref="AP61:AQ61"/>
    <mergeCell ref="AR61:AS61"/>
    <mergeCell ref="F62:O62"/>
    <mergeCell ref="U62:AD62"/>
    <mergeCell ref="AJ62:AS62"/>
    <mergeCell ref="AC61:AD61"/>
    <mergeCell ref="AF61:AG61"/>
    <mergeCell ref="AH61:AI61"/>
    <mergeCell ref="AJ61:AK61"/>
    <mergeCell ref="AL61:AM61"/>
    <mergeCell ref="H60:I60"/>
    <mergeCell ref="J60:K60"/>
    <mergeCell ref="L60:M60"/>
    <mergeCell ref="AF64:AG64"/>
    <mergeCell ref="AH64:AI64"/>
    <mergeCell ref="AJ64:AS64"/>
    <mergeCell ref="B63:C63"/>
    <mergeCell ref="D63:E63"/>
    <mergeCell ref="F63:O63"/>
    <mergeCell ref="U63:AD63"/>
    <mergeCell ref="AF63:AG63"/>
    <mergeCell ref="AH63:AI63"/>
    <mergeCell ref="AJ63:AS63"/>
    <mergeCell ref="B64:C64"/>
    <mergeCell ref="D64:E64"/>
    <mergeCell ref="F64:O64"/>
    <mergeCell ref="Q64:R64"/>
    <mergeCell ref="S64:T64"/>
    <mergeCell ref="U64:AD64"/>
    <mergeCell ref="Q67:R67"/>
    <mergeCell ref="S67:T67"/>
    <mergeCell ref="U67:V67"/>
    <mergeCell ref="W67:X67"/>
    <mergeCell ref="Y67:Z67"/>
    <mergeCell ref="AA67:AB67"/>
    <mergeCell ref="B66:O66"/>
    <mergeCell ref="Q66:AD66"/>
    <mergeCell ref="AF66:AS66"/>
    <mergeCell ref="B67:C67"/>
    <mergeCell ref="D67:E67"/>
    <mergeCell ref="F67:G67"/>
    <mergeCell ref="H67:I67"/>
    <mergeCell ref="J67:K67"/>
    <mergeCell ref="L67:M67"/>
    <mergeCell ref="N67:O67"/>
    <mergeCell ref="H70:I70"/>
    <mergeCell ref="J70:K70"/>
    <mergeCell ref="L70:M70"/>
    <mergeCell ref="N70:O70"/>
    <mergeCell ref="Q70:R70"/>
    <mergeCell ref="N69:O69"/>
    <mergeCell ref="Q69:R69"/>
    <mergeCell ref="S69:T69"/>
    <mergeCell ref="U69:V69"/>
    <mergeCell ref="W69:X69"/>
    <mergeCell ref="Y69:Z69"/>
    <mergeCell ref="B69:C69"/>
    <mergeCell ref="D69:E69"/>
    <mergeCell ref="F69:G69"/>
    <mergeCell ref="H69:I69"/>
    <mergeCell ref="J69:K69"/>
    <mergeCell ref="L69:M69"/>
    <mergeCell ref="Q72:R72"/>
    <mergeCell ref="AL69:AM69"/>
    <mergeCell ref="AC72:AD72"/>
    <mergeCell ref="AF72:AG72"/>
    <mergeCell ref="AH72:AI72"/>
    <mergeCell ref="AJ72:AK72"/>
    <mergeCell ref="AN70:AO70"/>
    <mergeCell ref="AF70:AG70"/>
    <mergeCell ref="AH70:AI70"/>
    <mergeCell ref="AJ70:AK70"/>
    <mergeCell ref="AL70:AM70"/>
    <mergeCell ref="AF69:AG69"/>
    <mergeCell ref="AH69:AI69"/>
    <mergeCell ref="AJ69:AK69"/>
    <mergeCell ref="AN67:AO67"/>
    <mergeCell ref="AP67:AQ67"/>
    <mergeCell ref="AR67:AS67"/>
    <mergeCell ref="AL67:AM67"/>
    <mergeCell ref="AN69:AO69"/>
    <mergeCell ref="AP69:AQ69"/>
    <mergeCell ref="AR69:AS69"/>
    <mergeCell ref="S70:T70"/>
    <mergeCell ref="U70:V70"/>
    <mergeCell ref="W70:X70"/>
    <mergeCell ref="Y70:Z70"/>
    <mergeCell ref="AA70:AB70"/>
    <mergeCell ref="AC69:AD69"/>
    <mergeCell ref="AA69:AB69"/>
    <mergeCell ref="AC67:AD67"/>
    <mergeCell ref="AF67:AG67"/>
    <mergeCell ref="AH67:AI67"/>
    <mergeCell ref="AJ67:AK67"/>
    <mergeCell ref="AP73:AQ73"/>
    <mergeCell ref="AR73:AS73"/>
    <mergeCell ref="B75:C75"/>
    <mergeCell ref="D75:E75"/>
    <mergeCell ref="F75:G75"/>
    <mergeCell ref="H75:I75"/>
    <mergeCell ref="J75:K75"/>
    <mergeCell ref="L75:M75"/>
    <mergeCell ref="N75:O75"/>
    <mergeCell ref="Q75:R75"/>
    <mergeCell ref="AN72:AO72"/>
    <mergeCell ref="AP72:AQ72"/>
    <mergeCell ref="AR72:AS72"/>
    <mergeCell ref="AL72:AM72"/>
    <mergeCell ref="B70:C70"/>
    <mergeCell ref="D70:E70"/>
    <mergeCell ref="F70:G70"/>
    <mergeCell ref="S72:T72"/>
    <mergeCell ref="U72:V72"/>
    <mergeCell ref="W72:X72"/>
    <mergeCell ref="Y72:Z72"/>
    <mergeCell ref="AA72:AB72"/>
    <mergeCell ref="AC70:AD70"/>
    <mergeCell ref="AP70:AQ70"/>
    <mergeCell ref="AR70:AS70"/>
    <mergeCell ref="B72:C72"/>
    <mergeCell ref="D72:E72"/>
    <mergeCell ref="F72:G72"/>
    <mergeCell ref="H72:I72"/>
    <mergeCell ref="J72:K72"/>
    <mergeCell ref="L72:M72"/>
    <mergeCell ref="N72:O72"/>
    <mergeCell ref="D76:E76"/>
    <mergeCell ref="F76:G76"/>
    <mergeCell ref="H76:I76"/>
    <mergeCell ref="J76:K76"/>
    <mergeCell ref="L76:M76"/>
    <mergeCell ref="N76:O76"/>
    <mergeCell ref="AR75:AS75"/>
    <mergeCell ref="AL75:AM75"/>
    <mergeCell ref="B73:C73"/>
    <mergeCell ref="D73:E73"/>
    <mergeCell ref="F73:G73"/>
    <mergeCell ref="H73:I73"/>
    <mergeCell ref="J73:K73"/>
    <mergeCell ref="L73:M73"/>
    <mergeCell ref="N73:O73"/>
    <mergeCell ref="Q73:R73"/>
    <mergeCell ref="AF73:AG73"/>
    <mergeCell ref="AH73:AI73"/>
    <mergeCell ref="AJ73:AK73"/>
    <mergeCell ref="AL73:AM73"/>
    <mergeCell ref="AN75:AO75"/>
    <mergeCell ref="AP75:AQ75"/>
    <mergeCell ref="AF75:AG75"/>
    <mergeCell ref="AH75:AI75"/>
    <mergeCell ref="AJ75:AK75"/>
    <mergeCell ref="AN73:AO73"/>
    <mergeCell ref="S75:T75"/>
    <mergeCell ref="U75:V75"/>
    <mergeCell ref="W75:X75"/>
    <mergeCell ref="Y75:Z75"/>
    <mergeCell ref="AA75:AB75"/>
    <mergeCell ref="AC73:AD73"/>
    <mergeCell ref="J78:K78"/>
    <mergeCell ref="Y73:Z73"/>
    <mergeCell ref="AA73:AB73"/>
    <mergeCell ref="Y79:Z79"/>
    <mergeCell ref="AA79:AB79"/>
    <mergeCell ref="AC78:AD78"/>
    <mergeCell ref="AF78:AG78"/>
    <mergeCell ref="Y78:Z78"/>
    <mergeCell ref="AA78:AB78"/>
    <mergeCell ref="AC76:AD76"/>
    <mergeCell ref="AF76:AG76"/>
    <mergeCell ref="Q76:R76"/>
    <mergeCell ref="S76:T76"/>
    <mergeCell ref="U76:V76"/>
    <mergeCell ref="W76:X76"/>
    <mergeCell ref="Y76:Z76"/>
    <mergeCell ref="AA76:AB76"/>
    <mergeCell ref="AC75:AD75"/>
    <mergeCell ref="S73:T73"/>
    <mergeCell ref="U73:V73"/>
    <mergeCell ref="W73:X73"/>
    <mergeCell ref="B76:C76"/>
    <mergeCell ref="AN79:AO79"/>
    <mergeCell ref="AP79:AQ79"/>
    <mergeCell ref="AR79:AS79"/>
    <mergeCell ref="B81:C81"/>
    <mergeCell ref="D81:E81"/>
    <mergeCell ref="F81:G81"/>
    <mergeCell ref="H81:I81"/>
    <mergeCell ref="J81:K81"/>
    <mergeCell ref="L81:M81"/>
    <mergeCell ref="AH76:AI76"/>
    <mergeCell ref="AJ76:AK76"/>
    <mergeCell ref="AL76:AM76"/>
    <mergeCell ref="AN78:AO78"/>
    <mergeCell ref="AP78:AQ78"/>
    <mergeCell ref="AR78:AS78"/>
    <mergeCell ref="AL78:AM78"/>
    <mergeCell ref="L78:M78"/>
    <mergeCell ref="N78:O78"/>
    <mergeCell ref="Q78:R78"/>
    <mergeCell ref="S78:T78"/>
    <mergeCell ref="U78:V78"/>
    <mergeCell ref="W78:X78"/>
    <mergeCell ref="AH78:AI78"/>
    <mergeCell ref="AJ78:AK78"/>
    <mergeCell ref="AN76:AO76"/>
    <mergeCell ref="AP76:AQ76"/>
    <mergeCell ref="AR76:AS76"/>
    <mergeCell ref="B78:C78"/>
    <mergeCell ref="D78:E78"/>
    <mergeCell ref="F78:G78"/>
    <mergeCell ref="H78:I78"/>
    <mergeCell ref="AP81:AQ81"/>
    <mergeCell ref="AR81:AS81"/>
    <mergeCell ref="B79:C79"/>
    <mergeCell ref="D79:E79"/>
    <mergeCell ref="F79:G79"/>
    <mergeCell ref="H79:I79"/>
    <mergeCell ref="J79:K79"/>
    <mergeCell ref="L79:M79"/>
    <mergeCell ref="AA81:AB81"/>
    <mergeCell ref="AC79:AD79"/>
    <mergeCell ref="AF79:AG79"/>
    <mergeCell ref="AH79:AI79"/>
    <mergeCell ref="AJ79:AK79"/>
    <mergeCell ref="AL79:AM79"/>
    <mergeCell ref="AL81:AM81"/>
    <mergeCell ref="N81:O81"/>
    <mergeCell ref="Q81:R81"/>
    <mergeCell ref="S81:T81"/>
    <mergeCell ref="U81:V81"/>
    <mergeCell ref="W81:X81"/>
    <mergeCell ref="Y81:Z81"/>
    <mergeCell ref="AF82:AG82"/>
    <mergeCell ref="AH82:AI82"/>
    <mergeCell ref="AJ82:AK82"/>
    <mergeCell ref="AL82:AM82"/>
    <mergeCell ref="N79:O79"/>
    <mergeCell ref="Q79:R79"/>
    <mergeCell ref="S79:T79"/>
    <mergeCell ref="U79:V79"/>
    <mergeCell ref="W79:X79"/>
    <mergeCell ref="AN82:AO82"/>
    <mergeCell ref="AN81:AO81"/>
    <mergeCell ref="S82:T82"/>
    <mergeCell ref="U82:V82"/>
    <mergeCell ref="W82:X82"/>
    <mergeCell ref="Y82:Z82"/>
    <mergeCell ref="AA82:AB82"/>
    <mergeCell ref="AC81:AD81"/>
    <mergeCell ref="AF81:AG81"/>
    <mergeCell ref="AH81:AI81"/>
    <mergeCell ref="AJ81:AK81"/>
    <mergeCell ref="B82:C82"/>
    <mergeCell ref="D82:E82"/>
    <mergeCell ref="F82:G82"/>
    <mergeCell ref="H82:I82"/>
    <mergeCell ref="J82:K82"/>
    <mergeCell ref="L82:M82"/>
    <mergeCell ref="N82:O82"/>
    <mergeCell ref="Q82:R82"/>
    <mergeCell ref="AP82:AQ82"/>
    <mergeCell ref="AR82:AS82"/>
    <mergeCell ref="AF85:AG85"/>
    <mergeCell ref="AH85:AI85"/>
    <mergeCell ref="AJ85:AS85"/>
    <mergeCell ref="B84:C84"/>
    <mergeCell ref="D84:E84"/>
    <mergeCell ref="F84:O84"/>
    <mergeCell ref="Q84:R84"/>
    <mergeCell ref="S84:T84"/>
    <mergeCell ref="U84:AD84"/>
    <mergeCell ref="AF84:AG84"/>
    <mergeCell ref="AH84:AI84"/>
    <mergeCell ref="AJ84:AS84"/>
    <mergeCell ref="B85:C85"/>
    <mergeCell ref="D85:E85"/>
    <mergeCell ref="F85:O85"/>
    <mergeCell ref="Q85:R85"/>
    <mergeCell ref="S85:T85"/>
    <mergeCell ref="U85:AD85"/>
    <mergeCell ref="F83:O83"/>
    <mergeCell ref="U83:AD83"/>
    <mergeCell ref="AJ83:AS83"/>
    <mergeCell ref="AC82:AD82"/>
  </mergeCells>
  <phoneticPr fontId="3"/>
  <conditionalFormatting sqref="B6:C6">
    <cfRule type="expression" dxfId="5139" priority="208">
      <formula>B5=1</formula>
    </cfRule>
  </conditionalFormatting>
  <conditionalFormatting sqref="B7:C7">
    <cfRule type="expression" dxfId="5138" priority="207">
      <formula>B5=1</formula>
    </cfRule>
  </conditionalFormatting>
  <conditionalFormatting sqref="B21:E21 B18:M18 B15:M15 B12:M12 B9:M9 D6:M6">
    <cfRule type="expression" dxfId="5137" priority="206">
      <formula>B5=1</formula>
    </cfRule>
  </conditionalFormatting>
  <conditionalFormatting sqref="B22:E22 B19:M19 B16:M16 B13:M13 B10:M10 D7:M7">
    <cfRule type="expression" dxfId="5136" priority="205">
      <formula>B5=1</formula>
    </cfRule>
  </conditionalFormatting>
  <conditionalFormatting sqref="N6:O6">
    <cfRule type="expression" dxfId="5135" priority="202">
      <formula>O5=2</formula>
    </cfRule>
    <cfRule type="expression" dxfId="5134" priority="204">
      <formula>O5=1</formula>
    </cfRule>
  </conditionalFormatting>
  <conditionalFormatting sqref="N7:O7">
    <cfRule type="expression" dxfId="5133" priority="201">
      <formula>O5=2</formula>
    </cfRule>
    <cfRule type="expression" dxfId="5132" priority="203">
      <formula>O5=1</formula>
    </cfRule>
  </conditionalFormatting>
  <conditionalFormatting sqref="Q6:R6">
    <cfRule type="expression" dxfId="5131" priority="200">
      <formula>Q5=1</formula>
    </cfRule>
  </conditionalFormatting>
  <conditionalFormatting sqref="Q7:R7">
    <cfRule type="expression" dxfId="5130" priority="199">
      <formula>Q5=1</formula>
    </cfRule>
  </conditionalFormatting>
  <conditionalFormatting sqref="Q21:T21 Q18:AB18 Q15:AB15 Q12:AB12 Q9:AB9 S6:AB6">
    <cfRule type="expression" dxfId="5129" priority="198">
      <formula>Q5=1</formula>
    </cfRule>
  </conditionalFormatting>
  <conditionalFormatting sqref="Q22:T22 Q19:AB19 Q16:AB16 Q13:AB13 Q10:AB10 S7:AB7">
    <cfRule type="expression" dxfId="5128" priority="197">
      <formula>Q5=1</formula>
    </cfRule>
  </conditionalFormatting>
  <conditionalFormatting sqref="AF6:AG6">
    <cfRule type="expression" dxfId="5127" priority="196">
      <formula>AF5=1</formula>
    </cfRule>
  </conditionalFormatting>
  <conditionalFormatting sqref="AF7:AG7">
    <cfRule type="expression" dxfId="5126" priority="195">
      <formula>AF5=1</formula>
    </cfRule>
  </conditionalFormatting>
  <conditionalFormatting sqref="AF21:AI21 AF18:AQ18 AF15:AQ15 AF12:AQ12 AF9:AQ9 AH6:AQ6">
    <cfRule type="expression" dxfId="5125" priority="194">
      <formula>AF5=1</formula>
    </cfRule>
  </conditionalFormatting>
  <conditionalFormatting sqref="AF22:AI22 AF19:AQ19 AF16:AQ16 AF13:AQ13 AF10:AQ10 AH7:AQ7">
    <cfRule type="expression" dxfId="5124" priority="193">
      <formula>AF5=1</formula>
    </cfRule>
  </conditionalFormatting>
  <conditionalFormatting sqref="B27:C27">
    <cfRule type="expression" dxfId="5123" priority="192">
      <formula>B26=1</formula>
    </cfRule>
  </conditionalFormatting>
  <conditionalFormatting sqref="B28:C28">
    <cfRule type="expression" dxfId="5122" priority="191">
      <formula>B26=1</formula>
    </cfRule>
  </conditionalFormatting>
  <conditionalFormatting sqref="B42:E42 B39:M39 B36:M36 B33:M33 B30:M30 D27:M27">
    <cfRule type="expression" dxfId="5121" priority="190">
      <formula>B26=1</formula>
    </cfRule>
  </conditionalFormatting>
  <conditionalFormatting sqref="B43:E43 B40:M40 B37:M37 B34:M34 B31:M31 D28:M28">
    <cfRule type="expression" dxfId="5120" priority="189">
      <formula>B26=1</formula>
    </cfRule>
  </conditionalFormatting>
  <conditionalFormatting sqref="Q27:R27">
    <cfRule type="expression" dxfId="5119" priority="188">
      <formula>Q26=1</formula>
    </cfRule>
  </conditionalFormatting>
  <conditionalFormatting sqref="Q28:R28">
    <cfRule type="expression" dxfId="5118" priority="187">
      <formula>Q26=1</formula>
    </cfRule>
  </conditionalFormatting>
  <conditionalFormatting sqref="Q42:T42 Q39:AB39 Q36:AB36 Q33:AB33 Q30:AB30 S27:AB27">
    <cfRule type="expression" dxfId="5117" priority="186">
      <formula>Q26=1</formula>
    </cfRule>
  </conditionalFormatting>
  <conditionalFormatting sqref="Q43:T43 Q40:AB40 Q37:AB37 Q34:AB34 Q31:AB31 S28:AB28">
    <cfRule type="expression" dxfId="5116" priority="185">
      <formula>Q26=1</formula>
    </cfRule>
  </conditionalFormatting>
  <conditionalFormatting sqref="AF27:AG27">
    <cfRule type="expression" dxfId="5115" priority="184">
      <formula>AF26=1</formula>
    </cfRule>
  </conditionalFormatting>
  <conditionalFormatting sqref="AF28:AG28">
    <cfRule type="expression" dxfId="5114" priority="183">
      <formula>AF26=1</formula>
    </cfRule>
  </conditionalFormatting>
  <conditionalFormatting sqref="AF42:AI42 AF39:AQ39 AF36:AQ36 AF33:AQ33 AF30:AQ30 AH27:AQ27">
    <cfRule type="expression" dxfId="5113" priority="182">
      <formula>AF26=1</formula>
    </cfRule>
  </conditionalFormatting>
  <conditionalFormatting sqref="AF43:AI43 AF40:AQ40 AF37:AQ37 AF34:AQ34 AF31:AQ31 AH28:AQ28">
    <cfRule type="expression" dxfId="5112" priority="181">
      <formula>AF26=1</formula>
    </cfRule>
  </conditionalFormatting>
  <conditionalFormatting sqref="B48:C48">
    <cfRule type="expression" dxfId="5111" priority="180">
      <formula>B47=1</formula>
    </cfRule>
  </conditionalFormatting>
  <conditionalFormatting sqref="B49:C49">
    <cfRule type="expression" dxfId="5110" priority="179">
      <formula>B47=1</formula>
    </cfRule>
  </conditionalFormatting>
  <conditionalFormatting sqref="B63:E63 B60:M60 B57:M57 B54:M54 B51:M51 D48:M48">
    <cfRule type="expression" dxfId="5109" priority="178">
      <formula>B47=1</formula>
    </cfRule>
  </conditionalFormatting>
  <conditionalFormatting sqref="B64:E64 B61:M61 B58:M58 B55:M55 B52:M52 D49:M49">
    <cfRule type="expression" dxfId="5108" priority="177">
      <formula>B47=1</formula>
    </cfRule>
  </conditionalFormatting>
  <conditionalFormatting sqref="Q48:R48">
    <cfRule type="expression" dxfId="5107" priority="176">
      <formula>Q47=1</formula>
    </cfRule>
  </conditionalFormatting>
  <conditionalFormatting sqref="Q49:R49">
    <cfRule type="expression" dxfId="5106" priority="175">
      <formula>Q47=1</formula>
    </cfRule>
  </conditionalFormatting>
  <conditionalFormatting sqref="Q63:T63 Q60:AB60 Q57:AB57 Q54:AB54 Q51:AB51 S48:AB48">
    <cfRule type="expression" dxfId="5105" priority="174">
      <formula>Q47=1</formula>
    </cfRule>
  </conditionalFormatting>
  <conditionalFormatting sqref="Q64:T64 Q61:AB61 Q58:AB58 Q55:AB55 Q52:AB52 S49:AB49">
    <cfRule type="expression" dxfId="5104" priority="173">
      <formula>Q47=1</formula>
    </cfRule>
  </conditionalFormatting>
  <conditionalFormatting sqref="AF48:AG48">
    <cfRule type="expression" dxfId="5103" priority="172">
      <formula>AF47=1</formula>
    </cfRule>
  </conditionalFormatting>
  <conditionalFormatting sqref="AF49:AG49">
    <cfRule type="expression" dxfId="5102" priority="171">
      <formula>AF47=1</formula>
    </cfRule>
  </conditionalFormatting>
  <conditionalFormatting sqref="AF63:AI63 AF60:AQ60 AF57:AQ57 AF54:AQ54 AF51:AQ51 AH48:AQ48">
    <cfRule type="expression" dxfId="5101" priority="170">
      <formula>AF47=1</formula>
    </cfRule>
  </conditionalFormatting>
  <conditionalFormatting sqref="AF64:AI64 AF61:AQ61 AF58:AQ58 AF55:AQ55 AF52:AQ52 AH49:AQ49">
    <cfRule type="expression" dxfId="5100" priority="169">
      <formula>AF47=1</formula>
    </cfRule>
  </conditionalFormatting>
  <conditionalFormatting sqref="B69:C69">
    <cfRule type="expression" dxfId="5099" priority="168">
      <formula>B68=1</formula>
    </cfRule>
  </conditionalFormatting>
  <conditionalFormatting sqref="B70:C70">
    <cfRule type="expression" dxfId="5098" priority="167">
      <formula>B68=1</formula>
    </cfRule>
  </conditionalFormatting>
  <conditionalFormatting sqref="B84:E84 B81:M81 B78:M78 B75:M75 B72:M72 D69:M69">
    <cfRule type="expression" dxfId="5097" priority="166">
      <formula>B68=1</formula>
    </cfRule>
  </conditionalFormatting>
  <conditionalFormatting sqref="B85:E85 B82:M82 B79:M79 B76:M76 B73:M73 D70:M70">
    <cfRule type="expression" dxfId="5096" priority="165">
      <formula>B68=1</formula>
    </cfRule>
  </conditionalFormatting>
  <conditionalFormatting sqref="Q69:R69">
    <cfRule type="expression" dxfId="5095" priority="164">
      <formula>Q68=1</formula>
    </cfRule>
  </conditionalFormatting>
  <conditionalFormatting sqref="Q70:R70">
    <cfRule type="expression" dxfId="5094" priority="163">
      <formula>Q68=1</formula>
    </cfRule>
  </conditionalFormatting>
  <conditionalFormatting sqref="Q84:T84 Q81:AB81 Q78:AB78 Q75:AB75 Q72:AB72 S69:AB69">
    <cfRule type="expression" dxfId="5093" priority="162">
      <formula>Q68=1</formula>
    </cfRule>
  </conditionalFormatting>
  <conditionalFormatting sqref="Q85:T85 Q82:AB82 Q79:AB79 Q76:AB76 Q73:AB73 S70:AB70">
    <cfRule type="expression" dxfId="5092" priority="161">
      <formula>Q68=1</formula>
    </cfRule>
  </conditionalFormatting>
  <conditionalFormatting sqref="AF69:AG69">
    <cfRule type="expression" dxfId="5091" priority="160">
      <formula>AF68=1</formula>
    </cfRule>
  </conditionalFormatting>
  <conditionalFormatting sqref="AF70:AG70">
    <cfRule type="expression" dxfId="5090" priority="159">
      <formula>AF68=1</formula>
    </cfRule>
  </conditionalFormatting>
  <conditionalFormatting sqref="AF84:AI84 AF81:AQ81 AF78:AQ78 AF75:AQ75 AF72:AQ72 AH69:AQ69">
    <cfRule type="expression" dxfId="5089" priority="158">
      <formula>AF68=1</formula>
    </cfRule>
  </conditionalFormatting>
  <conditionalFormatting sqref="AF85:AI85 AF82:AQ82 AF79:AQ79 AF76:AQ76 AF73:AQ73 AH70:AQ70">
    <cfRule type="expression" dxfId="5088" priority="157">
      <formula>AF68=1</formula>
    </cfRule>
  </conditionalFormatting>
  <conditionalFormatting sqref="N9:O9">
    <cfRule type="expression" dxfId="5087" priority="154">
      <formula>O8=2</formula>
    </cfRule>
    <cfRule type="expression" dxfId="5086" priority="156">
      <formula>O8=1</formula>
    </cfRule>
  </conditionalFormatting>
  <conditionalFormatting sqref="N10:O10">
    <cfRule type="expression" dxfId="5085" priority="153">
      <formula>O8=2</formula>
    </cfRule>
    <cfRule type="expression" dxfId="5084" priority="155">
      <formula>O8=1</formula>
    </cfRule>
  </conditionalFormatting>
  <conditionalFormatting sqref="N12:O12">
    <cfRule type="expression" dxfId="5083" priority="150">
      <formula>O11=2</formula>
    </cfRule>
    <cfRule type="expression" dxfId="5082" priority="152">
      <formula>O11=1</formula>
    </cfRule>
  </conditionalFormatting>
  <conditionalFormatting sqref="N13:O13">
    <cfRule type="expression" dxfId="5081" priority="149">
      <formula>O11=2</formula>
    </cfRule>
    <cfRule type="expression" dxfId="5080" priority="151">
      <formula>O11=1</formula>
    </cfRule>
  </conditionalFormatting>
  <conditionalFormatting sqref="N15:O15">
    <cfRule type="expression" dxfId="5079" priority="146">
      <formula>O14=2</formula>
    </cfRule>
    <cfRule type="expression" dxfId="5078" priority="148">
      <formula>O14=1</formula>
    </cfRule>
  </conditionalFormatting>
  <conditionalFormatting sqref="N16:O16">
    <cfRule type="expression" dxfId="5077" priority="145">
      <formula>O14=2</formula>
    </cfRule>
    <cfRule type="expression" dxfId="5076" priority="147">
      <formula>O14=1</formula>
    </cfRule>
  </conditionalFormatting>
  <conditionalFormatting sqref="N18:O18">
    <cfRule type="expression" dxfId="5075" priority="142">
      <formula>O17=2</formula>
    </cfRule>
    <cfRule type="expression" dxfId="5074" priority="144">
      <formula>O17=1</formula>
    </cfRule>
  </conditionalFormatting>
  <conditionalFormatting sqref="N19:O19">
    <cfRule type="expression" dxfId="5073" priority="141">
      <formula>O17=2</formula>
    </cfRule>
    <cfRule type="expression" dxfId="5072" priority="143">
      <formula>O17=1</formula>
    </cfRule>
  </conditionalFormatting>
  <conditionalFormatting sqref="AC6:AD6">
    <cfRule type="expression" dxfId="5071" priority="138">
      <formula>AD5=2</formula>
    </cfRule>
    <cfRule type="expression" dxfId="5070" priority="140">
      <formula>AD5=1</formula>
    </cfRule>
  </conditionalFormatting>
  <conditionalFormatting sqref="AC7:AD7">
    <cfRule type="expression" dxfId="5069" priority="137">
      <formula>AD5=2</formula>
    </cfRule>
    <cfRule type="expression" dxfId="5068" priority="139">
      <formula>AD5=1</formula>
    </cfRule>
  </conditionalFormatting>
  <conditionalFormatting sqref="AC9:AD9">
    <cfRule type="expression" dxfId="5067" priority="134">
      <formula>AD8=2</formula>
    </cfRule>
    <cfRule type="expression" dxfId="5066" priority="136">
      <formula>AD8=1</formula>
    </cfRule>
  </conditionalFormatting>
  <conditionalFormatting sqref="AC10:AD10">
    <cfRule type="expression" dxfId="5065" priority="133">
      <formula>AD8=2</formula>
    </cfRule>
    <cfRule type="expression" dxfId="5064" priority="135">
      <formula>AD8=1</formula>
    </cfRule>
  </conditionalFormatting>
  <conditionalFormatting sqref="AC12:AD12">
    <cfRule type="expression" dxfId="5063" priority="130">
      <formula>AD11=2</formula>
    </cfRule>
    <cfRule type="expression" dxfId="5062" priority="132">
      <formula>AD11=1</formula>
    </cfRule>
  </conditionalFormatting>
  <conditionalFormatting sqref="AC13:AD13">
    <cfRule type="expression" dxfId="5061" priority="129">
      <formula>AD11=2</formula>
    </cfRule>
    <cfRule type="expression" dxfId="5060" priority="131">
      <formula>AD11=1</formula>
    </cfRule>
  </conditionalFormatting>
  <conditionalFormatting sqref="AC15:AD15">
    <cfRule type="expression" dxfId="5059" priority="126">
      <formula>AD14=2</formula>
    </cfRule>
    <cfRule type="expression" dxfId="5058" priority="128">
      <formula>AD14=1</formula>
    </cfRule>
  </conditionalFormatting>
  <conditionalFormatting sqref="AC16:AD16">
    <cfRule type="expression" dxfId="5057" priority="125">
      <formula>AD14=2</formula>
    </cfRule>
    <cfRule type="expression" dxfId="5056" priority="127">
      <formula>AD14=1</formula>
    </cfRule>
  </conditionalFormatting>
  <conditionalFormatting sqref="AC18:AD18">
    <cfRule type="expression" dxfId="5055" priority="122">
      <formula>AD17=2</formula>
    </cfRule>
    <cfRule type="expression" dxfId="5054" priority="124">
      <formula>AD17=1</formula>
    </cfRule>
  </conditionalFormatting>
  <conditionalFormatting sqref="AC19:AD19">
    <cfRule type="expression" dxfId="5053" priority="121">
      <formula>AD17=2</formula>
    </cfRule>
    <cfRule type="expression" dxfId="5052" priority="123">
      <formula>AD17=1</formula>
    </cfRule>
  </conditionalFormatting>
  <conditionalFormatting sqref="AR6:AS6">
    <cfRule type="expression" dxfId="5051" priority="118">
      <formula>AS5=2</formula>
    </cfRule>
    <cfRule type="expression" dxfId="5050" priority="120">
      <formula>AS5=1</formula>
    </cfRule>
  </conditionalFormatting>
  <conditionalFormatting sqref="AR7:AS7">
    <cfRule type="expression" dxfId="5049" priority="117">
      <formula>AS5=2</formula>
    </cfRule>
    <cfRule type="expression" dxfId="5048" priority="119">
      <formula>AS5=1</formula>
    </cfRule>
  </conditionalFormatting>
  <conditionalFormatting sqref="AR9:AS9">
    <cfRule type="expression" dxfId="5047" priority="114">
      <formula>AS8=2</formula>
    </cfRule>
    <cfRule type="expression" dxfId="5046" priority="116">
      <formula>AS8=1</formula>
    </cfRule>
  </conditionalFormatting>
  <conditionalFormatting sqref="AR10:AS10">
    <cfRule type="expression" dxfId="5045" priority="113">
      <formula>AS8=2</formula>
    </cfRule>
    <cfRule type="expression" dxfId="5044" priority="115">
      <formula>AS8=1</formula>
    </cfRule>
  </conditionalFormatting>
  <conditionalFormatting sqref="AR12:AS12">
    <cfRule type="expression" dxfId="5043" priority="110">
      <formula>AS11=2</formula>
    </cfRule>
    <cfRule type="expression" dxfId="5042" priority="112">
      <formula>AS11=1</formula>
    </cfRule>
  </conditionalFormatting>
  <conditionalFormatting sqref="AR13:AS13">
    <cfRule type="expression" dxfId="5041" priority="109">
      <formula>AS11=2</formula>
    </cfRule>
    <cfRule type="expression" dxfId="5040" priority="111">
      <formula>AS11=1</formula>
    </cfRule>
  </conditionalFormatting>
  <conditionalFormatting sqref="AR15:AS15">
    <cfRule type="expression" dxfId="5039" priority="106">
      <formula>AS14=2</formula>
    </cfRule>
    <cfRule type="expression" dxfId="5038" priority="108">
      <formula>AS14=1</formula>
    </cfRule>
  </conditionalFormatting>
  <conditionalFormatting sqref="AR16:AS16">
    <cfRule type="expression" dxfId="5037" priority="105">
      <formula>AS14=2</formula>
    </cfRule>
    <cfRule type="expression" dxfId="5036" priority="107">
      <formula>AS14=1</formula>
    </cfRule>
  </conditionalFormatting>
  <conditionalFormatting sqref="AR18:AS18">
    <cfRule type="expression" dxfId="5035" priority="102">
      <formula>AS17=2</formula>
    </cfRule>
    <cfRule type="expression" dxfId="5034" priority="104">
      <formula>AS17=1</formula>
    </cfRule>
  </conditionalFormatting>
  <conditionalFormatting sqref="AR19:AS19">
    <cfRule type="expression" dxfId="5033" priority="101">
      <formula>AS17=2</formula>
    </cfRule>
    <cfRule type="expression" dxfId="5032" priority="103">
      <formula>AS17=1</formula>
    </cfRule>
  </conditionalFormatting>
  <conditionalFormatting sqref="N27:O27">
    <cfRule type="expression" dxfId="5031" priority="98">
      <formula>O26=2</formula>
    </cfRule>
    <cfRule type="expression" dxfId="5030" priority="100">
      <formula>O26=1</formula>
    </cfRule>
  </conditionalFormatting>
  <conditionalFormatting sqref="N28:O28">
    <cfRule type="expression" dxfId="5029" priority="97">
      <formula>O26=2</formula>
    </cfRule>
    <cfRule type="expression" dxfId="5028" priority="99">
      <formula>O26=1</formula>
    </cfRule>
  </conditionalFormatting>
  <conditionalFormatting sqref="N30:O30">
    <cfRule type="expression" dxfId="5027" priority="94">
      <formula>O29=2</formula>
    </cfRule>
    <cfRule type="expression" dxfId="5026" priority="96">
      <formula>O29=1</formula>
    </cfRule>
  </conditionalFormatting>
  <conditionalFormatting sqref="N31:O31">
    <cfRule type="expression" dxfId="5025" priority="93">
      <formula>O29=2</formula>
    </cfRule>
    <cfRule type="expression" dxfId="5024" priority="95">
      <formula>O29=1</formula>
    </cfRule>
  </conditionalFormatting>
  <conditionalFormatting sqref="N33:O33">
    <cfRule type="expression" dxfId="5023" priority="90">
      <formula>O32=2</formula>
    </cfRule>
    <cfRule type="expression" dxfId="5022" priority="92">
      <formula>O32=1</formula>
    </cfRule>
  </conditionalFormatting>
  <conditionalFormatting sqref="N34:O34">
    <cfRule type="expression" dxfId="5021" priority="89">
      <formula>O32=2</formula>
    </cfRule>
    <cfRule type="expression" dxfId="5020" priority="91">
      <formula>O32=1</formula>
    </cfRule>
  </conditionalFormatting>
  <conditionalFormatting sqref="N36:O36">
    <cfRule type="expression" dxfId="5019" priority="86">
      <formula>O35=2</formula>
    </cfRule>
    <cfRule type="expression" dxfId="5018" priority="88">
      <formula>O35=1</formula>
    </cfRule>
  </conditionalFormatting>
  <conditionalFormatting sqref="N37:O37">
    <cfRule type="expression" dxfId="5017" priority="85">
      <formula>O35=2</formula>
    </cfRule>
    <cfRule type="expression" dxfId="5016" priority="87">
      <formula>O35=1</formula>
    </cfRule>
  </conditionalFormatting>
  <conditionalFormatting sqref="N39:O39">
    <cfRule type="expression" dxfId="5015" priority="82">
      <formula>O38=2</formula>
    </cfRule>
    <cfRule type="expression" dxfId="5014" priority="84">
      <formula>O38=1</formula>
    </cfRule>
  </conditionalFormatting>
  <conditionalFormatting sqref="N40:O40">
    <cfRule type="expression" dxfId="5013" priority="81">
      <formula>O38=2</formula>
    </cfRule>
    <cfRule type="expression" dxfId="5012" priority="83">
      <formula>O38=1</formula>
    </cfRule>
  </conditionalFormatting>
  <conditionalFormatting sqref="AC27:AD27">
    <cfRule type="expression" dxfId="5011" priority="78">
      <formula>AD26=2</formula>
    </cfRule>
    <cfRule type="expression" dxfId="5010" priority="80">
      <formula>AD26=1</formula>
    </cfRule>
  </conditionalFormatting>
  <conditionalFormatting sqref="AC28:AD28">
    <cfRule type="expression" dxfId="5009" priority="77">
      <formula>AD26=2</formula>
    </cfRule>
    <cfRule type="expression" dxfId="5008" priority="79">
      <formula>AD26=1</formula>
    </cfRule>
  </conditionalFormatting>
  <conditionalFormatting sqref="AC30:AD30">
    <cfRule type="expression" dxfId="5007" priority="74">
      <formula>AD29=2</formula>
    </cfRule>
    <cfRule type="expression" dxfId="5006" priority="76">
      <formula>AD29=1</formula>
    </cfRule>
  </conditionalFormatting>
  <conditionalFormatting sqref="AC31:AD31">
    <cfRule type="expression" dxfId="5005" priority="73">
      <formula>AD29=2</formula>
    </cfRule>
    <cfRule type="expression" dxfId="5004" priority="75">
      <formula>AD29=1</formula>
    </cfRule>
  </conditionalFormatting>
  <conditionalFormatting sqref="AC33:AD33">
    <cfRule type="expression" dxfId="5003" priority="70">
      <formula>AD32=2</formula>
    </cfRule>
    <cfRule type="expression" dxfId="5002" priority="72">
      <formula>AD32=1</formula>
    </cfRule>
  </conditionalFormatting>
  <conditionalFormatting sqref="AC34:AD34">
    <cfRule type="expression" dxfId="5001" priority="69">
      <formula>AD32=2</formula>
    </cfRule>
    <cfRule type="expression" dxfId="5000" priority="71">
      <formula>AD32=1</formula>
    </cfRule>
  </conditionalFormatting>
  <conditionalFormatting sqref="AC36:AD36">
    <cfRule type="expression" dxfId="4999" priority="66">
      <formula>AD35=2</formula>
    </cfRule>
    <cfRule type="expression" dxfId="4998" priority="68">
      <formula>AD35=1</formula>
    </cfRule>
  </conditionalFormatting>
  <conditionalFormatting sqref="AC37:AD37">
    <cfRule type="expression" dxfId="4997" priority="65">
      <formula>AD35=2</formula>
    </cfRule>
    <cfRule type="expression" dxfId="4996" priority="67">
      <formula>AD35=1</formula>
    </cfRule>
  </conditionalFormatting>
  <conditionalFormatting sqref="AC39:AD39">
    <cfRule type="expression" dxfId="4995" priority="62">
      <formula>AD38=2</formula>
    </cfRule>
    <cfRule type="expression" dxfId="4994" priority="64">
      <formula>AD38=1</formula>
    </cfRule>
  </conditionalFormatting>
  <conditionalFormatting sqref="AC40:AD40">
    <cfRule type="expression" dxfId="4993" priority="61">
      <formula>AD38=2</formula>
    </cfRule>
    <cfRule type="expression" dxfId="4992" priority="63">
      <formula>AD38=1</formula>
    </cfRule>
  </conditionalFormatting>
  <conditionalFormatting sqref="AR27:AS27">
    <cfRule type="expression" dxfId="4991" priority="58">
      <formula>AS26=2</formula>
    </cfRule>
    <cfRule type="expression" dxfId="4990" priority="60">
      <formula>AS26=1</formula>
    </cfRule>
  </conditionalFormatting>
  <conditionalFormatting sqref="AR28:AS28">
    <cfRule type="expression" dxfId="4989" priority="57">
      <formula>AS26=2</formula>
    </cfRule>
    <cfRule type="expression" dxfId="4988" priority="59">
      <formula>AS26=1</formula>
    </cfRule>
  </conditionalFormatting>
  <conditionalFormatting sqref="AR30:AS30">
    <cfRule type="expression" dxfId="4987" priority="54">
      <formula>AS29=2</formula>
    </cfRule>
    <cfRule type="expression" dxfId="4986" priority="56">
      <formula>AS29=1</formula>
    </cfRule>
  </conditionalFormatting>
  <conditionalFormatting sqref="AR31:AS31">
    <cfRule type="expression" dxfId="4985" priority="53">
      <formula>AS29=2</formula>
    </cfRule>
    <cfRule type="expression" dxfId="4984" priority="55">
      <formula>AS29=1</formula>
    </cfRule>
  </conditionalFormatting>
  <conditionalFormatting sqref="AR33:AS33">
    <cfRule type="expression" dxfId="4983" priority="50">
      <formula>AS32=2</formula>
    </cfRule>
    <cfRule type="expression" dxfId="4982" priority="52">
      <formula>AS32=1</formula>
    </cfRule>
  </conditionalFormatting>
  <conditionalFormatting sqref="AR34:AS34">
    <cfRule type="expression" dxfId="4981" priority="49">
      <formula>AS32=2</formula>
    </cfRule>
    <cfRule type="expression" dxfId="4980" priority="51">
      <formula>AS32=1</formula>
    </cfRule>
  </conditionalFormatting>
  <conditionalFormatting sqref="AR36:AS36">
    <cfRule type="expression" dxfId="4979" priority="46">
      <formula>AS35=2</formula>
    </cfRule>
    <cfRule type="expression" dxfId="4978" priority="48">
      <formula>AS35=1</formula>
    </cfRule>
  </conditionalFormatting>
  <conditionalFormatting sqref="AR37:AS37">
    <cfRule type="expression" dxfId="4977" priority="45">
      <formula>AS35=2</formula>
    </cfRule>
    <cfRule type="expression" dxfId="4976" priority="47">
      <formula>AS35=1</formula>
    </cfRule>
  </conditionalFormatting>
  <conditionalFormatting sqref="AR39:AS39">
    <cfRule type="expression" dxfId="4975" priority="42">
      <formula>AS38=2</formula>
    </cfRule>
    <cfRule type="expression" dxfId="4974" priority="44">
      <formula>AS38=1</formula>
    </cfRule>
  </conditionalFormatting>
  <conditionalFormatting sqref="AR40:AS40">
    <cfRule type="expression" dxfId="4973" priority="41">
      <formula>AS38=2</formula>
    </cfRule>
    <cfRule type="expression" dxfId="4972" priority="43">
      <formula>AS38=1</formula>
    </cfRule>
  </conditionalFormatting>
  <conditionalFormatting sqref="AR48:AS48 AC48:AD48 N48:O48">
    <cfRule type="expression" dxfId="4971" priority="38">
      <formula>O47=2</formula>
    </cfRule>
    <cfRule type="expression" dxfId="4970" priority="40">
      <formula>O47=1</formula>
    </cfRule>
  </conditionalFormatting>
  <conditionalFormatting sqref="AR49:AS49 AC49:AD49 N49:O49">
    <cfRule type="expression" dxfId="4969" priority="37">
      <formula>O47=2</formula>
    </cfRule>
    <cfRule type="expression" dxfId="4968" priority="39">
      <formula>O47=1</formula>
    </cfRule>
  </conditionalFormatting>
  <conditionalFormatting sqref="AR51:AS51 AC51:AD51 N51:O51">
    <cfRule type="expression" dxfId="4967" priority="34">
      <formula>O50=2</formula>
    </cfRule>
    <cfRule type="expression" dxfId="4966" priority="36">
      <formula>O50=1</formula>
    </cfRule>
  </conditionalFormatting>
  <conditionalFormatting sqref="AR52:AS52 AC52:AD52 N52:O52">
    <cfRule type="expression" dxfId="4965" priority="33">
      <formula>O50=2</formula>
    </cfRule>
    <cfRule type="expression" dxfId="4964" priority="35">
      <formula>O50=1</formula>
    </cfRule>
  </conditionalFormatting>
  <conditionalFormatting sqref="AR54:AS54 AC54:AD54 N54:O54">
    <cfRule type="expression" dxfId="4963" priority="30">
      <formula>O53=2</formula>
    </cfRule>
    <cfRule type="expression" dxfId="4962" priority="32">
      <formula>O53=1</formula>
    </cfRule>
  </conditionalFormatting>
  <conditionalFormatting sqref="AR55:AS55 AC55:AD55 N55:O55">
    <cfRule type="expression" dxfId="4961" priority="29">
      <formula>O53=2</formula>
    </cfRule>
    <cfRule type="expression" dxfId="4960" priority="31">
      <formula>O53=1</formula>
    </cfRule>
  </conditionalFormatting>
  <conditionalFormatting sqref="AR57:AS57 AC57:AD57 N57:O57">
    <cfRule type="expression" dxfId="4959" priority="26">
      <formula>O56=2</formula>
    </cfRule>
    <cfRule type="expression" dxfId="4958" priority="28">
      <formula>O56=1</formula>
    </cfRule>
  </conditionalFormatting>
  <conditionalFormatting sqref="AR58:AS58 AC58:AD58 N58:O58">
    <cfRule type="expression" dxfId="4957" priority="25">
      <formula>O56=2</formula>
    </cfRule>
    <cfRule type="expression" dxfId="4956" priority="27">
      <formula>O56=1</formula>
    </cfRule>
  </conditionalFormatting>
  <conditionalFormatting sqref="AR60:AS60 AC60:AD60 N60:O60">
    <cfRule type="expression" dxfId="4955" priority="22">
      <formula>O59=2</formula>
    </cfRule>
    <cfRule type="expression" dxfId="4954" priority="24">
      <formula>O59=1</formula>
    </cfRule>
  </conditionalFormatting>
  <conditionalFormatting sqref="AR61:AS61 AC61:AD61 N61:O61">
    <cfRule type="expression" dxfId="4953" priority="21">
      <formula>O59=2</formula>
    </cfRule>
    <cfRule type="expression" dxfId="4952" priority="23">
      <formula>O59=1</formula>
    </cfRule>
  </conditionalFormatting>
  <conditionalFormatting sqref="AR69:AS69 AC69:AD69 N69:O69">
    <cfRule type="expression" dxfId="4951" priority="18">
      <formula>O68=2</formula>
    </cfRule>
    <cfRule type="expression" dxfId="4950" priority="20">
      <formula>O68=1</formula>
    </cfRule>
  </conditionalFormatting>
  <conditionalFormatting sqref="AR70:AS70 AC70:AD70 N70:O70">
    <cfRule type="expression" dxfId="4949" priority="17">
      <formula>O68=2</formula>
    </cfRule>
    <cfRule type="expression" dxfId="4948" priority="19">
      <formula>O68=1</formula>
    </cfRule>
  </conditionalFormatting>
  <conditionalFormatting sqref="AR72:AS72 AC72:AD72 N72:O72">
    <cfRule type="expression" dxfId="4947" priority="14">
      <formula>O71=2</formula>
    </cfRule>
    <cfRule type="expression" dxfId="4946" priority="16">
      <formula>O71=1</formula>
    </cfRule>
  </conditionalFormatting>
  <conditionalFormatting sqref="AR73:AS73 AC73:AD73 N73:O73">
    <cfRule type="expression" dxfId="4945" priority="13">
      <formula>O71=2</formula>
    </cfRule>
    <cfRule type="expression" dxfId="4944" priority="15">
      <formula>O71=1</formula>
    </cfRule>
  </conditionalFormatting>
  <conditionalFormatting sqref="AR75:AS75 AC75:AD75 N75:O75">
    <cfRule type="expression" dxfId="4943" priority="10">
      <formula>O74=2</formula>
    </cfRule>
    <cfRule type="expression" dxfId="4942" priority="12">
      <formula>O74=1</formula>
    </cfRule>
  </conditionalFormatting>
  <conditionalFormatting sqref="AR76:AS76 AC76:AD76 N76:O76">
    <cfRule type="expression" dxfId="4941" priority="9">
      <formula>O74=2</formula>
    </cfRule>
    <cfRule type="expression" dxfId="4940" priority="11">
      <formula>O74=1</formula>
    </cfRule>
  </conditionalFormatting>
  <conditionalFormatting sqref="AR78:AS78 AC78:AD78 N78:O78">
    <cfRule type="expression" dxfId="4939" priority="6">
      <formula>O77=2</formula>
    </cfRule>
    <cfRule type="expression" dxfId="4938" priority="8">
      <formula>O77=1</formula>
    </cfRule>
  </conditionalFormatting>
  <conditionalFormatting sqref="AR79:AS79 AC79:AD79 N79:O79">
    <cfRule type="expression" dxfId="4937" priority="5">
      <formula>O77=2</formula>
    </cfRule>
    <cfRule type="expression" dxfId="4936" priority="7">
      <formula>O77=1</formula>
    </cfRule>
  </conditionalFormatting>
  <conditionalFormatting sqref="AR81:AS81 AC81:AD81 N81:O81">
    <cfRule type="expression" dxfId="4935" priority="2">
      <formula>O80=2</formula>
    </cfRule>
    <cfRule type="expression" dxfId="4934" priority="4">
      <formula>O80=1</formula>
    </cfRule>
  </conditionalFormatting>
  <conditionalFormatting sqref="AR82:AS82 AC82:AD82 N82:O82">
    <cfRule type="expression" dxfId="4933" priority="1">
      <formula>O80=2</formula>
    </cfRule>
    <cfRule type="expression" dxfId="4932" priority="3">
      <formula>O80=1</formula>
    </cfRule>
  </conditionalFormatting>
  <printOptions horizontalCentered="1"/>
  <pageMargins left="0.27559055118110237" right="0.27559055118110237" top="0.39370078740157483" bottom="0.39370078740157483" header="0.27559055118110237" footer="0.27559055118110237"/>
  <pageSetup paperSize="9" scale="57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1E4D-37E4-44B7-8BB0-33C23B564812}">
  <sheetPr>
    <tabColor rgb="FFBDD7DA"/>
    <pageSetUpPr fitToPage="1"/>
  </sheetPr>
  <dimension ref="B1:O45"/>
  <sheetViews>
    <sheetView showGridLines="0" tabSelected="1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DATE(祝日計算!A2,C1,1)</f>
        <v>43831</v>
      </c>
      <c r="C1" s="96">
        <f ca="1">VALUE(SUBSTITUTE(RIGHT(CELL("filename",A2),LEN(CELL("filename",A2))-FIND("]",CELL("filename",A2))),"月",""))</f>
        <v>1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1月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33" t="s">
        <v>169</v>
      </c>
      <c r="C3" s="134"/>
      <c r="D3" s="133" t="s">
        <v>168</v>
      </c>
      <c r="E3" s="134"/>
      <c r="F3" s="133" t="s">
        <v>167</v>
      </c>
      <c r="G3" s="134"/>
      <c r="H3" s="133" t="s">
        <v>166</v>
      </c>
      <c r="I3" s="134"/>
      <c r="J3" s="133" t="s">
        <v>165</v>
      </c>
      <c r="K3" s="134"/>
      <c r="L3" s="133" t="s">
        <v>164</v>
      </c>
      <c r="M3" s="134"/>
      <c r="N3" s="135" t="s">
        <v>163</v>
      </c>
      <c r="O3" s="134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1</v>
      </c>
      <c r="E4" s="89">
        <f ca="1">IF(DAY(D5)&gt;7,0,IF(D4=1,1,""))</f>
        <v>0</v>
      </c>
      <c r="F4" s="91">
        <f ca="1">IF(F5="","",VLOOKUP(F5,祝日計算!$AR$2:$AU$1099,4,FALSE))</f>
        <v>1</v>
      </c>
      <c r="G4" s="89">
        <f ca="1">IF(DAY(F5)&gt;7,0,IF(F4=1,1,""))</f>
        <v>0</v>
      </c>
      <c r="H4" s="91">
        <f ca="1">IF(H5="","",VLOOKUP(H5,祝日計算!$AR$2:$AU$1099,4,FALSE))</f>
        <v>1</v>
      </c>
      <c r="I4" s="89">
        <f ca="1">IF(DAY(H5)&gt;7,0,IF(H4=1,1,""))</f>
        <v>1</v>
      </c>
      <c r="J4" s="91">
        <f ca="1">IF(J5="","",VLOOKUP(J5,祝日計算!$AR$2:$AU$1099,4,FALSE))</f>
        <v>1</v>
      </c>
      <c r="K4" s="89">
        <f ca="1">IF(DAY(J5)&gt;7,0,IF(J4=1,1,""))</f>
        <v>1</v>
      </c>
      <c r="L4" s="91">
        <f ca="1">IF(L5="","",VLOOKUP(L5,祝日計算!$AR$2:$AU$1099,4,FALSE))</f>
        <v>1</v>
      </c>
      <c r="M4" s="89">
        <f ca="1">IF(DAY(L5)&gt;7,0,IF(L4=1,1,""))</f>
        <v>1</v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43828</v>
      </c>
      <c r="C5" s="75" t="str">
        <f ca="1">IFERROR(VLOOKUP(B5,祝日計算!$AO$2:$AP$282,2,FALSE),"")</f>
        <v>年末休</v>
      </c>
      <c r="D5" s="71">
        <f ca="1">B5+1</f>
        <v>43829</v>
      </c>
      <c r="E5" s="75" t="str">
        <f ca="1">IFERROR(VLOOKUP(D5,祝日計算!$AO$2:$AP$282,2,FALSE),"")</f>
        <v>年末休</v>
      </c>
      <c r="F5" s="71">
        <f ca="1">D5+1</f>
        <v>43830</v>
      </c>
      <c r="G5" s="75" t="str">
        <f ca="1">IFERROR(VLOOKUP(F5,祝日計算!$AO$2:$AP$282,2,FALSE),"")</f>
        <v>年末休</v>
      </c>
      <c r="H5" s="71">
        <f ca="1">F5+1</f>
        <v>43831</v>
      </c>
      <c r="I5" s="75" t="str">
        <f ca="1">IFERROR(VLOOKUP(H5,祝日計算!$AO$2:$AP$282,2,FALSE),"")</f>
        <v>元日</v>
      </c>
      <c r="J5" s="71">
        <f ca="1">H5+1</f>
        <v>43832</v>
      </c>
      <c r="K5" s="75" t="str">
        <f ca="1">IFERROR(VLOOKUP(J5,祝日計算!$AO$2:$AP$282,2,FALSE),"")</f>
        <v>年末休</v>
      </c>
      <c r="L5" s="71">
        <f ca="1">J5+1</f>
        <v>43833</v>
      </c>
      <c r="M5" s="75" t="str">
        <f ca="1">IFERROR(VLOOKUP(L5,祝日計算!$AO$2:$AP$282,2,FALSE),"")</f>
        <v>年末休</v>
      </c>
      <c r="N5" s="87">
        <f ca="1">L5+1</f>
        <v>43834</v>
      </c>
      <c r="O5" s="75" t="str">
        <f ca="1">IFERROR(VLOOKUP(N5,祝日計算!$AO$2:$AP$282,2,FALSE),"")</f>
        <v/>
      </c>
    </row>
    <row r="6" spans="2:15" ht="13.5" customHeight="1" x14ac:dyDescent="0.65"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8"/>
      <c r="O6" s="137"/>
    </row>
    <row r="7" spans="2:15" ht="13.5" customHeight="1" x14ac:dyDescent="0.65">
      <c r="B7" s="136"/>
      <c r="C7" s="137"/>
      <c r="D7" s="136"/>
      <c r="E7" s="137"/>
      <c r="F7" s="136"/>
      <c r="G7" s="137"/>
      <c r="H7" s="136"/>
      <c r="I7" s="137"/>
      <c r="J7" s="136"/>
      <c r="K7" s="137"/>
      <c r="L7" s="136"/>
      <c r="M7" s="137"/>
      <c r="N7" s="138"/>
      <c r="O7" s="137"/>
    </row>
    <row r="8" spans="2:15" ht="13.5" customHeight="1" x14ac:dyDescent="0.65">
      <c r="B8" s="136"/>
      <c r="C8" s="137"/>
      <c r="D8" s="136"/>
      <c r="E8" s="137"/>
      <c r="F8" s="136"/>
      <c r="G8" s="137"/>
      <c r="H8" s="136"/>
      <c r="I8" s="137"/>
      <c r="J8" s="136"/>
      <c r="K8" s="137"/>
      <c r="L8" s="136"/>
      <c r="M8" s="137"/>
      <c r="N8" s="138"/>
      <c r="O8" s="137"/>
    </row>
    <row r="9" spans="2:15" ht="13.5" customHeight="1" x14ac:dyDescent="0.65">
      <c r="B9" s="136"/>
      <c r="C9" s="137"/>
      <c r="D9" s="136"/>
      <c r="E9" s="137"/>
      <c r="F9" s="136"/>
      <c r="G9" s="137"/>
      <c r="H9" s="136"/>
      <c r="I9" s="137"/>
      <c r="J9" s="136"/>
      <c r="K9" s="137"/>
      <c r="L9" s="136"/>
      <c r="M9" s="137"/>
      <c r="N9" s="138"/>
      <c r="O9" s="137"/>
    </row>
    <row r="10" spans="2:15" ht="13.5" customHeight="1" x14ac:dyDescent="0.65">
      <c r="B10" s="139"/>
      <c r="C10" s="140"/>
      <c r="D10" s="139"/>
      <c r="E10" s="140"/>
      <c r="F10" s="139"/>
      <c r="G10" s="140"/>
      <c r="H10" s="139"/>
      <c r="I10" s="140"/>
      <c r="J10" s="139"/>
      <c r="K10" s="140"/>
      <c r="L10" s="139"/>
      <c r="M10" s="140"/>
      <c r="N10" s="141"/>
      <c r="O10" s="140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0</v>
      </c>
      <c r="G11" s="85" t="str">
        <f ca="1">IF(F11=1,1,"")</f>
        <v/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43835</v>
      </c>
      <c r="C12" s="75" t="str">
        <f ca="1">IFERROR(VLOOKUP(B12,祝日計算!$AO$2:$AP$282,2,FALSE),"")</f>
        <v/>
      </c>
      <c r="D12" s="71">
        <f ca="1">B12+1</f>
        <v>43836</v>
      </c>
      <c r="E12" s="75" t="str">
        <f ca="1">IFERROR(VLOOKUP(D12,祝日計算!$AO$2:$AP$282,2,FALSE),"")</f>
        <v/>
      </c>
      <c r="F12" s="71">
        <f ca="1">D12+1</f>
        <v>43837</v>
      </c>
      <c r="G12" s="75" t="str">
        <f ca="1">IFERROR(VLOOKUP(F12,祝日計算!$AO$2:$AP$282,2,FALSE),"")</f>
        <v/>
      </c>
      <c r="H12" s="71">
        <f ca="1">F12+1</f>
        <v>43838</v>
      </c>
      <c r="I12" s="75" t="str">
        <f ca="1">IFERROR(VLOOKUP(H12,祝日計算!$AO$2:$AP$282,2,FALSE),"")</f>
        <v/>
      </c>
      <c r="J12" s="71">
        <f ca="1">H12+1</f>
        <v>43839</v>
      </c>
      <c r="K12" s="75" t="str">
        <f ca="1">IFERROR(VLOOKUP(J12,祝日計算!$AO$2:$AP$282,2,FALSE),"")</f>
        <v/>
      </c>
      <c r="L12" s="71">
        <f ca="1">J12+1</f>
        <v>43840</v>
      </c>
      <c r="M12" s="75" t="str">
        <f ca="1">IFERROR(VLOOKUP(L12,祝日計算!$AO$2:$AP$282,2,FALSE),"")</f>
        <v/>
      </c>
      <c r="N12" s="87">
        <f ca="1">L12+1</f>
        <v>43841</v>
      </c>
      <c r="O12" s="75" t="str">
        <f ca="1">IFERROR(VLOOKUP(N12,祝日計算!$AO$2:$AP$282,2,FALSE),"")</f>
        <v/>
      </c>
    </row>
    <row r="13" spans="2:15" ht="13.5" customHeight="1" x14ac:dyDescent="0.65">
      <c r="B13" s="136"/>
      <c r="C13" s="137"/>
      <c r="D13" s="136"/>
      <c r="E13" s="137"/>
      <c r="F13" s="136"/>
      <c r="G13" s="137"/>
      <c r="H13" s="136"/>
      <c r="I13" s="137"/>
      <c r="J13" s="136"/>
      <c r="K13" s="137"/>
      <c r="L13" s="136"/>
      <c r="M13" s="137"/>
      <c r="N13" s="138"/>
      <c r="O13" s="137"/>
    </row>
    <row r="14" spans="2:15" ht="13.5" customHeight="1" x14ac:dyDescent="0.65">
      <c r="B14" s="136"/>
      <c r="C14" s="137"/>
      <c r="D14" s="136"/>
      <c r="E14" s="137"/>
      <c r="F14" s="136"/>
      <c r="G14" s="137"/>
      <c r="H14" s="136"/>
      <c r="I14" s="137"/>
      <c r="J14" s="136"/>
      <c r="K14" s="137"/>
      <c r="L14" s="136"/>
      <c r="M14" s="137"/>
      <c r="N14" s="138"/>
      <c r="O14" s="137"/>
    </row>
    <row r="15" spans="2:15" ht="13.5" customHeight="1" x14ac:dyDescent="0.65">
      <c r="B15" s="136"/>
      <c r="C15" s="137"/>
      <c r="D15" s="136"/>
      <c r="E15" s="137"/>
      <c r="F15" s="136"/>
      <c r="G15" s="137"/>
      <c r="H15" s="136"/>
      <c r="I15" s="137"/>
      <c r="J15" s="136"/>
      <c r="K15" s="137"/>
      <c r="L15" s="136"/>
      <c r="M15" s="137"/>
      <c r="N15" s="138"/>
      <c r="O15" s="137"/>
    </row>
    <row r="16" spans="2:15" ht="13.5" customHeight="1" x14ac:dyDescent="0.65">
      <c r="B16" s="136"/>
      <c r="C16" s="137"/>
      <c r="D16" s="136"/>
      <c r="E16" s="137"/>
      <c r="F16" s="136"/>
      <c r="G16" s="137"/>
      <c r="H16" s="136"/>
      <c r="I16" s="137"/>
      <c r="J16" s="136"/>
      <c r="K16" s="137"/>
      <c r="L16" s="136"/>
      <c r="M16" s="137"/>
      <c r="N16" s="138"/>
      <c r="O16" s="137"/>
    </row>
    <row r="17" spans="2:15" ht="13.5" customHeight="1" x14ac:dyDescent="0.65">
      <c r="B17" s="139"/>
      <c r="C17" s="140"/>
      <c r="D17" s="139"/>
      <c r="E17" s="140"/>
      <c r="F17" s="139"/>
      <c r="G17" s="140"/>
      <c r="H17" s="139"/>
      <c r="I17" s="140"/>
      <c r="J17" s="139"/>
      <c r="K17" s="140"/>
      <c r="L17" s="139"/>
      <c r="M17" s="140"/>
      <c r="N17" s="141"/>
      <c r="O17" s="140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1</v>
      </c>
      <c r="E18" s="85">
        <f ca="1">IF(D18=1,1,"")</f>
        <v>1</v>
      </c>
      <c r="F18" s="86">
        <f ca="1">IF(F19="","",VLOOKUP(F19,祝日計算!$AR$2:$AU$1099,4,FALSE))</f>
        <v>1</v>
      </c>
      <c r="G18" s="85">
        <f ca="1">IF(F18=1,1,"")</f>
        <v>1</v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43842</v>
      </c>
      <c r="C19" s="75" t="str">
        <f ca="1">IFERROR(VLOOKUP(B19,祝日計算!$AO$2:$AP$282,2,FALSE),"")</f>
        <v/>
      </c>
      <c r="D19" s="71">
        <f ca="1">B19+1</f>
        <v>43843</v>
      </c>
      <c r="E19" s="75" t="str">
        <f ca="1">IFERROR(VLOOKUP(D19,祝日計算!$AO$2:$AP$282,2,FALSE),"")</f>
        <v>成人の日</v>
      </c>
      <c r="F19" s="71">
        <f ca="1">D19+1</f>
        <v>43844</v>
      </c>
      <c r="G19" s="75" t="str">
        <f ca="1">IFERROR(VLOOKUP(F19,祝日計算!$AO$2:$AP$282,2,FALSE),"")</f>
        <v/>
      </c>
      <c r="H19" s="71">
        <f ca="1">F19+1</f>
        <v>43845</v>
      </c>
      <c r="I19" s="75" t="str">
        <f ca="1">IFERROR(VLOOKUP(H19,祝日計算!$AO$2:$AP$282,2,FALSE),"")</f>
        <v/>
      </c>
      <c r="J19" s="71">
        <f ca="1">H19+1</f>
        <v>43846</v>
      </c>
      <c r="K19" s="75" t="str">
        <f ca="1">IFERROR(VLOOKUP(J19,祝日計算!$AO$2:$AP$282,2,FALSE),"")</f>
        <v/>
      </c>
      <c r="L19" s="71">
        <f ca="1">J19+1</f>
        <v>43847</v>
      </c>
      <c r="M19" s="75" t="str">
        <f ca="1">IFERROR(VLOOKUP(L19,祝日計算!$AO$2:$AP$282,2,FALSE),"")</f>
        <v/>
      </c>
      <c r="N19" s="87">
        <f ca="1">L19+1</f>
        <v>43848</v>
      </c>
      <c r="O19" s="75" t="str">
        <f ca="1">IFERROR(VLOOKUP(N19,祝日計算!$AO$2:$AP$282,2,FALSE),"")</f>
        <v/>
      </c>
    </row>
    <row r="20" spans="2:15" ht="13.5" customHeight="1" x14ac:dyDescent="0.65">
      <c r="B20" s="136"/>
      <c r="C20" s="137"/>
      <c r="D20" s="136"/>
      <c r="E20" s="137"/>
      <c r="F20" s="136"/>
      <c r="G20" s="137"/>
      <c r="H20" s="136"/>
      <c r="I20" s="137"/>
      <c r="J20" s="136"/>
      <c r="K20" s="137"/>
      <c r="L20" s="136"/>
      <c r="M20" s="137"/>
      <c r="N20" s="138"/>
      <c r="O20" s="137"/>
    </row>
    <row r="21" spans="2:15" ht="13.5" customHeight="1" x14ac:dyDescent="0.65">
      <c r="B21" s="136"/>
      <c r="C21" s="137"/>
      <c r="D21" s="136"/>
      <c r="E21" s="137"/>
      <c r="F21" s="136"/>
      <c r="G21" s="137"/>
      <c r="H21" s="136"/>
      <c r="I21" s="137"/>
      <c r="J21" s="136"/>
      <c r="K21" s="137"/>
      <c r="L21" s="136"/>
      <c r="M21" s="137"/>
      <c r="N21" s="138"/>
      <c r="O21" s="137"/>
    </row>
    <row r="22" spans="2:15" ht="13.5" customHeight="1" x14ac:dyDescent="0.65">
      <c r="B22" s="136"/>
      <c r="C22" s="137"/>
      <c r="D22" s="136"/>
      <c r="E22" s="137"/>
      <c r="F22" s="136"/>
      <c r="G22" s="137"/>
      <c r="H22" s="136"/>
      <c r="I22" s="137"/>
      <c r="J22" s="136"/>
      <c r="K22" s="137"/>
      <c r="L22" s="136"/>
      <c r="M22" s="137"/>
      <c r="N22" s="138"/>
      <c r="O22" s="137"/>
    </row>
    <row r="23" spans="2:15" ht="13.5" customHeight="1" x14ac:dyDescent="0.65">
      <c r="B23" s="136"/>
      <c r="C23" s="137"/>
      <c r="D23" s="136"/>
      <c r="E23" s="137"/>
      <c r="F23" s="136"/>
      <c r="G23" s="137"/>
      <c r="H23" s="136"/>
      <c r="I23" s="137"/>
      <c r="J23" s="136"/>
      <c r="K23" s="137"/>
      <c r="L23" s="136"/>
      <c r="M23" s="137"/>
      <c r="N23" s="138"/>
      <c r="O23" s="137"/>
    </row>
    <row r="24" spans="2:15" ht="13.5" customHeight="1" x14ac:dyDescent="0.65">
      <c r="B24" s="139"/>
      <c r="C24" s="140"/>
      <c r="D24" s="139"/>
      <c r="E24" s="140"/>
      <c r="F24" s="139"/>
      <c r="G24" s="140"/>
      <c r="H24" s="139"/>
      <c r="I24" s="140"/>
      <c r="J24" s="139"/>
      <c r="K24" s="140"/>
      <c r="L24" s="139"/>
      <c r="M24" s="140"/>
      <c r="N24" s="141"/>
      <c r="O24" s="140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0</v>
      </c>
      <c r="G25" s="85" t="str">
        <f ca="1">IF(F25=1,1,"")</f>
        <v/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43849</v>
      </c>
      <c r="C26" s="75" t="str">
        <f ca="1">IFERROR(VLOOKUP(B26,祝日計算!$AO$2:$AP$282,2,FALSE),"")</f>
        <v/>
      </c>
      <c r="D26" s="71">
        <f ca="1">B26+1</f>
        <v>43850</v>
      </c>
      <c r="E26" s="75" t="str">
        <f ca="1">IFERROR(VLOOKUP(D26,祝日計算!$AO$2:$AP$282,2,FALSE),"")</f>
        <v/>
      </c>
      <c r="F26" s="71">
        <f ca="1">D26+1</f>
        <v>43851</v>
      </c>
      <c r="G26" s="75" t="str">
        <f ca="1">IFERROR(VLOOKUP(F26,祝日計算!$AO$2:$AP$282,2,FALSE),"")</f>
        <v/>
      </c>
      <c r="H26" s="71">
        <f ca="1">F26+1</f>
        <v>43852</v>
      </c>
      <c r="I26" s="75" t="str">
        <f ca="1">IFERROR(VLOOKUP(H26,祝日計算!$AO$2:$AP$282,2,FALSE),"")</f>
        <v/>
      </c>
      <c r="J26" s="71">
        <f ca="1">H26+1</f>
        <v>43853</v>
      </c>
      <c r="K26" s="75" t="str">
        <f ca="1">IFERROR(VLOOKUP(J26,祝日計算!$AO$2:$AP$282,2,FALSE),"")</f>
        <v/>
      </c>
      <c r="L26" s="71">
        <f ca="1">J26+1</f>
        <v>43854</v>
      </c>
      <c r="M26" s="75" t="str">
        <f ca="1">IFERROR(VLOOKUP(L26,祝日計算!$AO$2:$AP$282,2,FALSE),"")</f>
        <v/>
      </c>
      <c r="N26" s="87">
        <f ca="1">L26+1</f>
        <v>43855</v>
      </c>
      <c r="O26" s="75" t="str">
        <f ca="1">IFERROR(VLOOKUP(N26,祝日計算!$AO$2:$AP$282,2,FALSE),"")</f>
        <v/>
      </c>
    </row>
    <row r="27" spans="2:15" ht="13.5" customHeight="1" x14ac:dyDescent="0.65">
      <c r="B27" s="136"/>
      <c r="C27" s="137"/>
      <c r="D27" s="136"/>
      <c r="E27" s="137"/>
      <c r="F27" s="136"/>
      <c r="G27" s="137"/>
      <c r="H27" s="136"/>
      <c r="I27" s="137"/>
      <c r="J27" s="136"/>
      <c r="K27" s="137"/>
      <c r="L27" s="136"/>
      <c r="M27" s="137"/>
      <c r="N27" s="138"/>
      <c r="O27" s="137"/>
    </row>
    <row r="28" spans="2:15" ht="13.5" customHeight="1" x14ac:dyDescent="0.65"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8"/>
      <c r="O28" s="137"/>
    </row>
    <row r="29" spans="2:15" ht="13.5" customHeight="1" x14ac:dyDescent="0.65">
      <c r="B29" s="136"/>
      <c r="C29" s="137"/>
      <c r="D29" s="136"/>
      <c r="E29" s="137"/>
      <c r="F29" s="136"/>
      <c r="G29" s="137"/>
      <c r="H29" s="136"/>
      <c r="I29" s="137"/>
      <c r="J29" s="136"/>
      <c r="K29" s="137"/>
      <c r="L29" s="136"/>
      <c r="M29" s="137"/>
      <c r="N29" s="138"/>
      <c r="O29" s="137"/>
    </row>
    <row r="30" spans="2:15" ht="13.5" customHeight="1" x14ac:dyDescent="0.65">
      <c r="B30" s="136"/>
      <c r="C30" s="137"/>
      <c r="D30" s="136"/>
      <c r="E30" s="137"/>
      <c r="F30" s="136"/>
      <c r="G30" s="137"/>
      <c r="H30" s="136"/>
      <c r="I30" s="137"/>
      <c r="J30" s="136"/>
      <c r="K30" s="137"/>
      <c r="L30" s="136"/>
      <c r="M30" s="137"/>
      <c r="N30" s="138"/>
      <c r="O30" s="137"/>
    </row>
    <row r="31" spans="2:15" ht="13.5" customHeight="1" x14ac:dyDescent="0.65">
      <c r="B31" s="139"/>
      <c r="C31" s="140"/>
      <c r="D31" s="139"/>
      <c r="E31" s="140"/>
      <c r="F31" s="139"/>
      <c r="G31" s="140"/>
      <c r="H31" s="139"/>
      <c r="I31" s="140"/>
      <c r="J31" s="139"/>
      <c r="K31" s="140"/>
      <c r="L31" s="139"/>
      <c r="M31" s="140"/>
      <c r="N31" s="141"/>
      <c r="O31" s="140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0</v>
      </c>
      <c r="I32" s="85" t="str">
        <f ca="1">IF(DAY(H33)&lt;10,0,IF(H32=1,1,""))</f>
        <v/>
      </c>
      <c r="J32" s="86">
        <f ca="1">IF(J33="","",VLOOKUP(J33,祝日計算!$AR$2:$AU$1099,4,FALSE))</f>
        <v>0</v>
      </c>
      <c r="K32" s="85" t="str">
        <f ca="1">IF(DAY(J33)&lt;10,0,IF(J32=1,1,""))</f>
        <v/>
      </c>
      <c r="L32" s="86">
        <f ca="1">IF(L33="","",VLOOKUP(L33,祝日計算!$AR$2:$AU$1099,4,FALSE))</f>
        <v>0</v>
      </c>
      <c r="M32" s="85" t="str">
        <f ca="1">IF(DAY(L33)&lt;10,0,IF(L32=1,1,""))</f>
        <v/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43856</v>
      </c>
      <c r="C33" s="75" t="str">
        <f ca="1">IFERROR(VLOOKUP(B33,祝日計算!$AO$2:$AP$282,2,FALSE),"")</f>
        <v/>
      </c>
      <c r="D33" s="71">
        <f ca="1">B33+1</f>
        <v>43857</v>
      </c>
      <c r="E33" s="75" t="str">
        <f ca="1">IFERROR(VLOOKUP(D33,祝日計算!$AO$2:$AP$282,2,FALSE),"")</f>
        <v/>
      </c>
      <c r="F33" s="71">
        <f ca="1">D33+1</f>
        <v>43858</v>
      </c>
      <c r="G33" s="75" t="str">
        <f ca="1">IFERROR(VLOOKUP(F33,祝日計算!$AO$2:$AP$282,2,FALSE),"")</f>
        <v/>
      </c>
      <c r="H33" s="71">
        <f ca="1">F33+1</f>
        <v>43859</v>
      </c>
      <c r="I33" s="75" t="str">
        <f ca="1">IFERROR(VLOOKUP(H33,祝日計算!$AO$2:$AP$282,2,FALSE),"")</f>
        <v/>
      </c>
      <c r="J33" s="71">
        <f ca="1">H33+1</f>
        <v>43860</v>
      </c>
      <c r="K33" s="75" t="str">
        <f ca="1">IFERROR(VLOOKUP(J33,祝日計算!$AO$2:$AP$282,2,FALSE),"")</f>
        <v/>
      </c>
      <c r="L33" s="71">
        <f ca="1">J33+1</f>
        <v>43861</v>
      </c>
      <c r="M33" s="75" t="str">
        <f ca="1">IFERROR(VLOOKUP(L33,祝日計算!$AO$2:$AP$282,2,FALSE),"")</f>
        <v/>
      </c>
      <c r="N33" s="87">
        <f ca="1">L33+1</f>
        <v>43862</v>
      </c>
      <c r="O33" s="75" t="str">
        <f ca="1">IFERROR(VLOOKUP(N33,祝日計算!$AO$2:$AP$282,2,FALSE),"")</f>
        <v/>
      </c>
    </row>
    <row r="34" spans="2:15" ht="13.5" customHeight="1" x14ac:dyDescent="0.65">
      <c r="B34" s="136"/>
      <c r="C34" s="137"/>
      <c r="D34" s="136"/>
      <c r="E34" s="137"/>
      <c r="F34" s="136"/>
      <c r="G34" s="137"/>
      <c r="H34" s="136"/>
      <c r="I34" s="137"/>
      <c r="J34" s="136"/>
      <c r="K34" s="137"/>
      <c r="L34" s="136"/>
      <c r="M34" s="137"/>
      <c r="N34" s="138"/>
      <c r="O34" s="137"/>
    </row>
    <row r="35" spans="2:15" ht="13.5" customHeight="1" x14ac:dyDescent="0.65">
      <c r="B35" s="136"/>
      <c r="C35" s="137"/>
      <c r="D35" s="136"/>
      <c r="E35" s="137"/>
      <c r="F35" s="136"/>
      <c r="G35" s="137"/>
      <c r="H35" s="136"/>
      <c r="I35" s="137"/>
      <c r="J35" s="136"/>
      <c r="K35" s="137"/>
      <c r="L35" s="136"/>
      <c r="M35" s="137"/>
      <c r="N35" s="138"/>
      <c r="O35" s="137"/>
    </row>
    <row r="36" spans="2:15" ht="13.5" customHeight="1" x14ac:dyDescent="0.65">
      <c r="B36" s="136"/>
      <c r="C36" s="137"/>
      <c r="D36" s="136"/>
      <c r="E36" s="137"/>
      <c r="F36" s="136"/>
      <c r="G36" s="137"/>
      <c r="H36" s="136"/>
      <c r="I36" s="137"/>
      <c r="J36" s="136"/>
      <c r="K36" s="137"/>
      <c r="L36" s="136"/>
      <c r="M36" s="137"/>
      <c r="N36" s="138"/>
      <c r="O36" s="137"/>
    </row>
    <row r="37" spans="2:15" ht="13.5" customHeight="1" x14ac:dyDescent="0.65">
      <c r="B37" s="136"/>
      <c r="C37" s="137"/>
      <c r="D37" s="136"/>
      <c r="E37" s="137"/>
      <c r="F37" s="136"/>
      <c r="G37" s="137"/>
      <c r="H37" s="136"/>
      <c r="I37" s="137"/>
      <c r="J37" s="136"/>
      <c r="K37" s="137"/>
      <c r="L37" s="136"/>
      <c r="M37" s="137"/>
      <c r="N37" s="138"/>
      <c r="O37" s="137"/>
    </row>
    <row r="38" spans="2:15" ht="13.5" customHeight="1" x14ac:dyDescent="0.65"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41"/>
      <c r="O38" s="140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43863</v>
      </c>
      <c r="C40" s="75" t="str">
        <f ca="1">IFERROR(VLOOKUP(B40,祝日計算!$AO$2:$AP$282,2,FALSE),"")</f>
        <v/>
      </c>
      <c r="D40" s="71">
        <f ca="1">B40+1</f>
        <v>43864</v>
      </c>
      <c r="E40" s="75" t="str">
        <f ca="1">IFERROR(VLOOKUP(D40,祝日計算!$AO$2:$AP$282,2,FALSE),"")</f>
        <v/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2:15" ht="13.5" customHeight="1" x14ac:dyDescent="0.65">
      <c r="B41" s="136"/>
      <c r="C41" s="137"/>
      <c r="D41" s="136"/>
      <c r="E41" s="137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2:15" ht="13.5" customHeight="1" x14ac:dyDescent="0.65">
      <c r="B42" s="136"/>
      <c r="C42" s="137"/>
      <c r="D42" s="136"/>
      <c r="E42" s="137"/>
      <c r="F42" s="143"/>
      <c r="G42" s="143"/>
      <c r="H42" s="143"/>
      <c r="I42" s="143"/>
      <c r="J42" s="143"/>
      <c r="K42" s="143"/>
      <c r="L42" s="143"/>
      <c r="M42" s="143"/>
      <c r="N42" s="143"/>
      <c r="O42" s="143"/>
    </row>
    <row r="43" spans="2:15" ht="13.5" customHeight="1" x14ac:dyDescent="0.65">
      <c r="B43" s="136"/>
      <c r="C43" s="137"/>
      <c r="D43" s="136"/>
      <c r="E43" s="137"/>
      <c r="F43" s="143"/>
      <c r="G43" s="143"/>
      <c r="H43" s="143"/>
      <c r="I43" s="143"/>
      <c r="J43" s="143"/>
      <c r="K43" s="143"/>
      <c r="L43" s="143"/>
      <c r="M43" s="143"/>
      <c r="N43" s="143"/>
      <c r="O43" s="143"/>
    </row>
    <row r="44" spans="2:15" ht="13.5" customHeight="1" x14ac:dyDescent="0.65">
      <c r="B44" s="136"/>
      <c r="C44" s="137"/>
      <c r="D44" s="136"/>
      <c r="E44" s="137"/>
      <c r="F44" s="143"/>
      <c r="G44" s="143"/>
      <c r="H44" s="143"/>
      <c r="I44" s="143"/>
      <c r="J44" s="143"/>
      <c r="K44" s="143"/>
      <c r="L44" s="143"/>
      <c r="M44" s="143"/>
      <c r="N44" s="143"/>
      <c r="O44" s="143"/>
    </row>
    <row r="45" spans="2:15" ht="13.5" customHeight="1" x14ac:dyDescent="0.65">
      <c r="B45" s="139"/>
      <c r="C45" s="140"/>
      <c r="D45" s="139"/>
      <c r="E45" s="140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</sheetData>
  <sheetProtection algorithmName="SHA-512" hashValue="ik3xHunJjaxE3U6N7bUjldJWi68yOfpSYLZsPb/pszaChu0i8o/6Cfu0jTVw1UTMsgK40G/lc4j21o4xaphSuw==" saltValue="FJQGBs1JSWJL0Szf5g0kcg==" spinCount="100000" sheet="1" selectLockedCells="1"/>
  <mergeCells count="198"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</mergeCells>
  <phoneticPr fontId="3"/>
  <conditionalFormatting sqref="G39 I39 K39 M39">
    <cfRule type="expression" dxfId="1232" priority="373">
      <formula>DAY(G34)&lt;10</formula>
    </cfRule>
    <cfRule type="expression" dxfId="1231" priority="374">
      <formula>H34=1</formula>
    </cfRule>
  </conditionalFormatting>
  <conditionalFormatting sqref="B6:C6">
    <cfRule type="expression" dxfId="1230" priority="375">
      <formula>C4=1</formula>
    </cfRule>
    <cfRule type="expression" dxfId="1229" priority="376">
      <formula>C4=0</formula>
    </cfRule>
  </conditionalFormatting>
  <conditionalFormatting sqref="C5">
    <cfRule type="expression" dxfId="1228" priority="377">
      <formula>DAY(B5)&gt;7</formula>
    </cfRule>
    <cfRule type="expression" dxfId="1227" priority="378">
      <formula>B4=1</formula>
    </cfRule>
  </conditionalFormatting>
  <conditionalFormatting sqref="B5">
    <cfRule type="expression" dxfId="1226" priority="379">
      <formula>C4=1</formula>
    </cfRule>
    <cfRule type="expression" dxfId="1225" priority="380">
      <formula>C4=0</formula>
    </cfRule>
  </conditionalFormatting>
  <conditionalFormatting sqref="O5">
    <cfRule type="expression" dxfId="1224" priority="381">
      <formula>O4=2</formula>
    </cfRule>
    <cfRule type="expression" dxfId="1223" priority="382">
      <formula>O4=1</formula>
    </cfRule>
  </conditionalFormatting>
  <conditionalFormatting sqref="C12">
    <cfRule type="expression" dxfId="1222" priority="383">
      <formula>C11=1</formula>
    </cfRule>
  </conditionalFormatting>
  <conditionalFormatting sqref="B12">
    <cfRule type="expression" dxfId="1221" priority="384">
      <formula>C11=1</formula>
    </cfRule>
  </conditionalFormatting>
  <conditionalFormatting sqref="O33">
    <cfRule type="expression" dxfId="1220" priority="391">
      <formula>O32=0</formula>
    </cfRule>
    <cfRule type="expression" dxfId="1219" priority="392">
      <formula>O32=1</formula>
    </cfRule>
    <cfRule type="expression" dxfId="1218" priority="393">
      <formula>O32=2</formula>
    </cfRule>
  </conditionalFormatting>
  <conditionalFormatting sqref="N39">
    <cfRule type="expression" dxfId="1217" priority="394">
      <formula>#REF!=0</formula>
    </cfRule>
    <cfRule type="expression" dxfId="1216" priority="395">
      <formula>DAY(N34)&lt;10</formula>
    </cfRule>
    <cfRule type="expression" dxfId="1215" priority="396">
      <formula>O34&lt;&gt;""</formula>
    </cfRule>
    <cfRule type="expression" dxfId="1214" priority="397">
      <formula>#REF!=1</formula>
    </cfRule>
  </conditionalFormatting>
  <conditionalFormatting sqref="N5">
    <cfRule type="expression" dxfId="1213" priority="398">
      <formula>O4=2</formula>
    </cfRule>
    <cfRule type="expression" dxfId="1212" priority="399">
      <formula>O4=1</formula>
    </cfRule>
  </conditionalFormatting>
  <conditionalFormatting sqref="N34">
    <cfRule type="expression" dxfId="1211" priority="400">
      <formula>O32=0</formula>
    </cfRule>
    <cfRule type="expression" dxfId="1210" priority="401">
      <formula>O32=1</formula>
    </cfRule>
    <cfRule type="expression" dxfId="1209" priority="402">
      <formula>O32=2</formula>
    </cfRule>
  </conditionalFormatting>
  <conditionalFormatting sqref="N33">
    <cfRule type="expression" dxfId="1208" priority="403">
      <formula>O32=0</formula>
    </cfRule>
    <cfRule type="expression" dxfId="1207" priority="404">
      <formula>O32=1</formula>
    </cfRule>
    <cfRule type="expression" dxfId="1206" priority="405">
      <formula>O32=2</formula>
    </cfRule>
  </conditionalFormatting>
  <conditionalFormatting sqref="L39 J39 H39 F39">
    <cfRule type="expression" dxfId="1205" priority="406">
      <formula>DAY(F34)&lt;10</formula>
    </cfRule>
    <cfRule type="expression" dxfId="1204" priority="407">
      <formula>#REF!=1</formula>
    </cfRule>
  </conditionalFormatting>
  <conditionalFormatting sqref="B7:C7">
    <cfRule type="expression" dxfId="1203" priority="371">
      <formula>C4=1</formula>
    </cfRule>
    <cfRule type="expression" dxfId="1202" priority="372">
      <formula>C4=0</formula>
    </cfRule>
  </conditionalFormatting>
  <conditionalFormatting sqref="B8:C8">
    <cfRule type="expression" dxfId="1201" priority="369">
      <formula>C4=1</formula>
    </cfRule>
    <cfRule type="expression" dxfId="1200" priority="370">
      <formula>C4=0</formula>
    </cfRule>
  </conditionalFormatting>
  <conditionalFormatting sqref="B9:C9">
    <cfRule type="expression" dxfId="1199" priority="367">
      <formula>C4=1</formula>
    </cfRule>
    <cfRule type="expression" dxfId="1198" priority="368">
      <formula>C4=0</formula>
    </cfRule>
  </conditionalFormatting>
  <conditionalFormatting sqref="B10:C10">
    <cfRule type="expression" dxfId="1197" priority="365">
      <formula>C4=1</formula>
    </cfRule>
    <cfRule type="expression" dxfId="1196" priority="366">
      <formula>C4=0</formula>
    </cfRule>
  </conditionalFormatting>
  <conditionalFormatting sqref="D6:E6">
    <cfRule type="expression" dxfId="1195" priority="359">
      <formula>E4=1</formula>
    </cfRule>
    <cfRule type="expression" dxfId="1194" priority="360">
      <formula>E4=0</formula>
    </cfRule>
  </conditionalFormatting>
  <conditionalFormatting sqref="E5">
    <cfRule type="expression" dxfId="1193" priority="361">
      <formula>DAY(D5)&gt;7</formula>
    </cfRule>
    <cfRule type="expression" dxfId="1192" priority="362">
      <formula>D4=1</formula>
    </cfRule>
  </conditionalFormatting>
  <conditionalFormatting sqref="D5">
    <cfRule type="expression" dxfId="1191" priority="363">
      <formula>E4=1</formula>
    </cfRule>
    <cfRule type="expression" dxfId="1190" priority="364">
      <formula>E4=0</formula>
    </cfRule>
  </conditionalFormatting>
  <conditionalFormatting sqref="D7:E7">
    <cfRule type="expression" dxfId="1189" priority="357">
      <formula>E4=1</formula>
    </cfRule>
    <cfRule type="expression" dxfId="1188" priority="358">
      <formula>E4=0</formula>
    </cfRule>
  </conditionalFormatting>
  <conditionalFormatting sqref="D8:E8">
    <cfRule type="expression" dxfId="1187" priority="355">
      <formula>E4=1</formula>
    </cfRule>
    <cfRule type="expression" dxfId="1186" priority="356">
      <formula>E4=0</formula>
    </cfRule>
  </conditionalFormatting>
  <conditionalFormatting sqref="D9:E9">
    <cfRule type="expression" dxfId="1185" priority="353">
      <formula>E4=1</formula>
    </cfRule>
    <cfRule type="expression" dxfId="1184" priority="354">
      <formula>E4=0</formula>
    </cfRule>
  </conditionalFormatting>
  <conditionalFormatting sqref="D10:E10">
    <cfRule type="expression" dxfId="1183" priority="351">
      <formula>E4=1</formula>
    </cfRule>
    <cfRule type="expression" dxfId="1182" priority="352">
      <formula>E4=0</formula>
    </cfRule>
  </conditionalFormatting>
  <conditionalFormatting sqref="F6:G6">
    <cfRule type="expression" dxfId="1181" priority="345">
      <formula>G4=1</formula>
    </cfRule>
    <cfRule type="expression" dxfId="1180" priority="346">
      <formula>G4=0</formula>
    </cfRule>
  </conditionalFormatting>
  <conditionalFormatting sqref="G5">
    <cfRule type="expression" dxfId="1179" priority="347">
      <formula>DAY(F5)&gt;7</formula>
    </cfRule>
    <cfRule type="expression" dxfId="1178" priority="348">
      <formula>F4=1</formula>
    </cfRule>
  </conditionalFormatting>
  <conditionalFormatting sqref="F5">
    <cfRule type="expression" dxfId="1177" priority="349">
      <formula>G4=1</formula>
    </cfRule>
    <cfRule type="expression" dxfId="1176" priority="350">
      <formula>G4=0</formula>
    </cfRule>
  </conditionalFormatting>
  <conditionalFormatting sqref="F7:G7">
    <cfRule type="expression" dxfId="1175" priority="343">
      <formula>G4=1</formula>
    </cfRule>
    <cfRule type="expression" dxfId="1174" priority="344">
      <formula>G4=0</formula>
    </cfRule>
  </conditionalFormatting>
  <conditionalFormatting sqref="F8:G8">
    <cfRule type="expression" dxfId="1173" priority="341">
      <formula>G4=1</formula>
    </cfRule>
    <cfRule type="expression" dxfId="1172" priority="342">
      <formula>G4=0</formula>
    </cfRule>
  </conditionalFormatting>
  <conditionalFormatting sqref="F9:G9">
    <cfRule type="expression" dxfId="1171" priority="339">
      <formula>G4=1</formula>
    </cfRule>
    <cfRule type="expression" dxfId="1170" priority="340">
      <formula>G4=0</formula>
    </cfRule>
  </conditionalFormatting>
  <conditionalFormatting sqref="F10:G10">
    <cfRule type="expression" dxfId="1169" priority="337">
      <formula>G4=1</formula>
    </cfRule>
    <cfRule type="expression" dxfId="1168" priority="338">
      <formula>G4=0</formula>
    </cfRule>
  </conditionalFormatting>
  <conditionalFormatting sqref="H6:I6">
    <cfRule type="expression" dxfId="1167" priority="331">
      <formula>I4=1</formula>
    </cfRule>
    <cfRule type="expression" dxfId="1166" priority="332">
      <formula>I4=0</formula>
    </cfRule>
  </conditionalFormatting>
  <conditionalFormatting sqref="I5">
    <cfRule type="expression" dxfId="1165" priority="333">
      <formula>DAY(H5)&gt;7</formula>
    </cfRule>
    <cfRule type="expression" dxfId="1164" priority="334">
      <formula>H4=1</formula>
    </cfRule>
  </conditionalFormatting>
  <conditionalFormatting sqref="H5">
    <cfRule type="expression" dxfId="1163" priority="335">
      <formula>I4=1</formula>
    </cfRule>
    <cfRule type="expression" dxfId="1162" priority="336">
      <formula>I4=0</formula>
    </cfRule>
  </conditionalFormatting>
  <conditionalFormatting sqref="H7:I7">
    <cfRule type="expression" dxfId="1161" priority="329">
      <formula>I4=1</formula>
    </cfRule>
    <cfRule type="expression" dxfId="1160" priority="330">
      <formula>I4=0</formula>
    </cfRule>
  </conditionalFormatting>
  <conditionalFormatting sqref="H8:I8">
    <cfRule type="expression" dxfId="1159" priority="327">
      <formula>I4=1</formula>
    </cfRule>
    <cfRule type="expression" dxfId="1158" priority="328">
      <formula>I4=0</formula>
    </cfRule>
  </conditionalFormatting>
  <conditionalFormatting sqref="H9:I9">
    <cfRule type="expression" dxfId="1157" priority="325">
      <formula>I4=1</formula>
    </cfRule>
    <cfRule type="expression" dxfId="1156" priority="326">
      <formula>I4=0</formula>
    </cfRule>
  </conditionalFormatting>
  <conditionalFormatting sqref="H10:I10">
    <cfRule type="expression" dxfId="1155" priority="323">
      <formula>I4=1</formula>
    </cfRule>
    <cfRule type="expression" dxfId="1154" priority="324">
      <formula>I4=0</formula>
    </cfRule>
  </conditionalFormatting>
  <conditionalFormatting sqref="J6:K6">
    <cfRule type="expression" dxfId="1153" priority="317">
      <formula>K4=1</formula>
    </cfRule>
    <cfRule type="expression" dxfId="1152" priority="318">
      <formula>K4=0</formula>
    </cfRule>
  </conditionalFormatting>
  <conditionalFormatting sqref="K5">
    <cfRule type="expression" dxfId="1151" priority="319">
      <formula>DAY(J5)&gt;7</formula>
    </cfRule>
    <cfRule type="expression" dxfId="1150" priority="320">
      <formula>J4=1</formula>
    </cfRule>
  </conditionalFormatting>
  <conditionalFormatting sqref="J5">
    <cfRule type="expression" dxfId="1149" priority="321">
      <formula>K4=1</formula>
    </cfRule>
    <cfRule type="expression" dxfId="1148" priority="322">
      <formula>K4=0</formula>
    </cfRule>
  </conditionalFormatting>
  <conditionalFormatting sqref="J7:K7">
    <cfRule type="expression" dxfId="1147" priority="315">
      <formula>K4=1</formula>
    </cfRule>
    <cfRule type="expression" dxfId="1146" priority="316">
      <formula>K4=0</formula>
    </cfRule>
  </conditionalFormatting>
  <conditionalFormatting sqref="J8:K8">
    <cfRule type="expression" dxfId="1145" priority="313">
      <formula>K4=1</formula>
    </cfRule>
    <cfRule type="expression" dxfId="1144" priority="314">
      <formula>K4=0</formula>
    </cfRule>
  </conditionalFormatting>
  <conditionalFormatting sqref="J9:K9">
    <cfRule type="expression" dxfId="1143" priority="311">
      <formula>K4=1</formula>
    </cfRule>
    <cfRule type="expression" dxfId="1142" priority="312">
      <formula>K4=0</formula>
    </cfRule>
  </conditionalFormatting>
  <conditionalFormatting sqref="J10:K10">
    <cfRule type="expression" dxfId="1141" priority="309">
      <formula>K4=1</formula>
    </cfRule>
    <cfRule type="expression" dxfId="1140" priority="310">
      <formula>K4=0</formula>
    </cfRule>
  </conditionalFormatting>
  <conditionalFormatting sqref="L6:M6">
    <cfRule type="expression" dxfId="1139" priority="303">
      <formula>M4=1</formula>
    </cfRule>
    <cfRule type="expression" dxfId="1138" priority="304">
      <formula>M4=0</formula>
    </cfRule>
  </conditionalFormatting>
  <conditionalFormatting sqref="M5">
    <cfRule type="expression" dxfId="1137" priority="305">
      <formula>DAY(L5)&gt;7</formula>
    </cfRule>
    <cfRule type="expression" dxfId="1136" priority="306">
      <formula>L4=1</formula>
    </cfRule>
  </conditionalFormatting>
  <conditionalFormatting sqref="L5">
    <cfRule type="expression" dxfId="1135" priority="307">
      <formula>M4=1</formula>
    </cfRule>
    <cfRule type="expression" dxfId="1134" priority="308">
      <formula>M4=0</formula>
    </cfRule>
  </conditionalFormatting>
  <conditionalFormatting sqref="L7:M7">
    <cfRule type="expression" dxfId="1133" priority="301">
      <formula>M4=1</formula>
    </cfRule>
    <cfRule type="expression" dxfId="1132" priority="302">
      <formula>M4=0</formula>
    </cfRule>
  </conditionalFormatting>
  <conditionalFormatting sqref="L8:M8">
    <cfRule type="expression" dxfId="1131" priority="299">
      <formula>M4=1</formula>
    </cfRule>
    <cfRule type="expression" dxfId="1130" priority="300">
      <formula>M4=0</formula>
    </cfRule>
  </conditionalFormatting>
  <conditionalFormatting sqref="L9:M9">
    <cfRule type="expression" dxfId="1129" priority="297">
      <formula>M4=1</formula>
    </cfRule>
    <cfRule type="expression" dxfId="1128" priority="298">
      <formula>M4=0</formula>
    </cfRule>
  </conditionalFormatting>
  <conditionalFormatting sqref="L10:M10">
    <cfRule type="expression" dxfId="1127" priority="295">
      <formula>M4=1</formula>
    </cfRule>
    <cfRule type="expression" dxfId="1126" priority="296">
      <formula>M4=0</formula>
    </cfRule>
  </conditionalFormatting>
  <conditionalFormatting sqref="N6">
    <cfRule type="expression" dxfId="1125" priority="293">
      <formula>O4=1</formula>
    </cfRule>
    <cfRule type="expression" dxfId="1124" priority="294">
      <formula>O4=2</formula>
    </cfRule>
  </conditionalFormatting>
  <conditionalFormatting sqref="N7">
    <cfRule type="expression" dxfId="1123" priority="291">
      <formula>O4=1</formula>
    </cfRule>
    <cfRule type="expression" dxfId="1122" priority="292">
      <formula>O4=2</formula>
    </cfRule>
  </conditionalFormatting>
  <conditionalFormatting sqref="N8">
    <cfRule type="expression" dxfId="1121" priority="289">
      <formula>O4=1</formula>
    </cfRule>
    <cfRule type="expression" dxfId="1120" priority="290">
      <formula>O4=2</formula>
    </cfRule>
  </conditionalFormatting>
  <conditionalFormatting sqref="N9">
    <cfRule type="expression" dxfId="1119" priority="287">
      <formula>O4=1</formula>
    </cfRule>
    <cfRule type="expression" dxfId="1118" priority="288">
      <formula>O4=2</formula>
    </cfRule>
  </conditionalFormatting>
  <conditionalFormatting sqref="N10">
    <cfRule type="expression" dxfId="1117" priority="285">
      <formula>O4=1</formula>
    </cfRule>
    <cfRule type="expression" dxfId="1116" priority="286">
      <formula>O4=2</formula>
    </cfRule>
  </conditionalFormatting>
  <conditionalFormatting sqref="O12">
    <cfRule type="expression" dxfId="1115" priority="281">
      <formula>O11=2</formula>
    </cfRule>
    <cfRule type="expression" dxfId="1114" priority="282">
      <formula>O11=1</formula>
    </cfRule>
  </conditionalFormatting>
  <conditionalFormatting sqref="N12">
    <cfRule type="expression" dxfId="1113" priority="283">
      <formula>O11=2</formula>
    </cfRule>
    <cfRule type="expression" dxfId="1112" priority="284">
      <formula>O11=1</formula>
    </cfRule>
  </conditionalFormatting>
  <conditionalFormatting sqref="N13">
    <cfRule type="expression" dxfId="1111" priority="279">
      <formula>O11=1</formula>
    </cfRule>
    <cfRule type="expression" dxfId="1110" priority="280">
      <formula>O11=2</formula>
    </cfRule>
  </conditionalFormatting>
  <conditionalFormatting sqref="N14">
    <cfRule type="expression" dxfId="1109" priority="277">
      <formula>O11=1</formula>
    </cfRule>
    <cfRule type="expression" dxfId="1108" priority="278">
      <formula>O11=2</formula>
    </cfRule>
  </conditionalFormatting>
  <conditionalFormatting sqref="N15">
    <cfRule type="expression" dxfId="1107" priority="275">
      <formula>O11=1</formula>
    </cfRule>
    <cfRule type="expression" dxfId="1106" priority="276">
      <formula>O11=2</formula>
    </cfRule>
  </conditionalFormatting>
  <conditionalFormatting sqref="N16">
    <cfRule type="expression" dxfId="1105" priority="273">
      <formula>O11=1</formula>
    </cfRule>
    <cfRule type="expression" dxfId="1104" priority="274">
      <formula>O11=2</formula>
    </cfRule>
  </conditionalFormatting>
  <conditionalFormatting sqref="N17">
    <cfRule type="expression" dxfId="1103" priority="271">
      <formula>O11=1</formula>
    </cfRule>
    <cfRule type="expression" dxfId="1102" priority="272">
      <formula>O11=2</formula>
    </cfRule>
  </conditionalFormatting>
  <conditionalFormatting sqref="O19">
    <cfRule type="expression" dxfId="1101" priority="267">
      <formula>O18=2</formula>
    </cfRule>
    <cfRule type="expression" dxfId="1100" priority="268">
      <formula>O18=1</formula>
    </cfRule>
  </conditionalFormatting>
  <conditionalFormatting sqref="N19">
    <cfRule type="expression" dxfId="1099" priority="269">
      <formula>O18=2</formula>
    </cfRule>
    <cfRule type="expression" dxfId="1098" priority="270">
      <formula>O18=1</formula>
    </cfRule>
  </conditionalFormatting>
  <conditionalFormatting sqref="N20">
    <cfRule type="expression" dxfId="1097" priority="265">
      <formula>O18=1</formula>
    </cfRule>
    <cfRule type="expression" dxfId="1096" priority="266">
      <formula>O18=2</formula>
    </cfRule>
  </conditionalFormatting>
  <conditionalFormatting sqref="N21">
    <cfRule type="expression" dxfId="1095" priority="263">
      <formula>O18=1</formula>
    </cfRule>
    <cfRule type="expression" dxfId="1094" priority="264">
      <formula>O18=2</formula>
    </cfRule>
  </conditionalFormatting>
  <conditionalFormatting sqref="N22">
    <cfRule type="expression" dxfId="1093" priority="261">
      <formula>O18=1</formula>
    </cfRule>
    <cfRule type="expression" dxfId="1092" priority="262">
      <formula>O18=2</formula>
    </cfRule>
  </conditionalFormatting>
  <conditionalFormatting sqref="N23">
    <cfRule type="expression" dxfId="1091" priority="259">
      <formula>O18=1</formula>
    </cfRule>
    <cfRule type="expression" dxfId="1090" priority="260">
      <formula>O18=2</formula>
    </cfRule>
  </conditionalFormatting>
  <conditionalFormatting sqref="N24">
    <cfRule type="expression" dxfId="1089" priority="257">
      <formula>O18=1</formula>
    </cfRule>
    <cfRule type="expression" dxfId="1088" priority="258">
      <formula>O18=2</formula>
    </cfRule>
  </conditionalFormatting>
  <conditionalFormatting sqref="O26">
    <cfRule type="expression" dxfId="1087" priority="253">
      <formula>O25=2</formula>
    </cfRule>
    <cfRule type="expression" dxfId="1086" priority="254">
      <formula>O25=1</formula>
    </cfRule>
  </conditionalFormatting>
  <conditionalFormatting sqref="N26">
    <cfRule type="expression" dxfId="1085" priority="255">
      <formula>O25=2</formula>
    </cfRule>
    <cfRule type="expression" dxfId="1084" priority="256">
      <formula>O25=1</formula>
    </cfRule>
  </conditionalFormatting>
  <conditionalFormatting sqref="N27">
    <cfRule type="expression" dxfId="1083" priority="251">
      <formula>O25=1</formula>
    </cfRule>
    <cfRule type="expression" dxfId="1082" priority="252">
      <formula>O25=2</formula>
    </cfRule>
  </conditionalFormatting>
  <conditionalFormatting sqref="N28">
    <cfRule type="expression" dxfId="1081" priority="249">
      <formula>O25=1</formula>
    </cfRule>
    <cfRule type="expression" dxfId="1080" priority="250">
      <formula>O25=2</formula>
    </cfRule>
  </conditionalFormatting>
  <conditionalFormatting sqref="N29">
    <cfRule type="expression" dxfId="1079" priority="247">
      <formula>O25=1</formula>
    </cfRule>
    <cfRule type="expression" dxfId="1078" priority="248">
      <formula>O25=2</formula>
    </cfRule>
  </conditionalFormatting>
  <conditionalFormatting sqref="N30">
    <cfRule type="expression" dxfId="1077" priority="245">
      <formula>O25=1</formula>
    </cfRule>
    <cfRule type="expression" dxfId="1076" priority="246">
      <formula>O25=2</formula>
    </cfRule>
  </conditionalFormatting>
  <conditionalFormatting sqref="N31">
    <cfRule type="expression" dxfId="1075" priority="243">
      <formula>O25=1</formula>
    </cfRule>
    <cfRule type="expression" dxfId="1074" priority="244">
      <formula>O25=2</formula>
    </cfRule>
  </conditionalFormatting>
  <conditionalFormatting sqref="N35">
    <cfRule type="expression" dxfId="1073" priority="240">
      <formula>O32=0</formula>
    </cfRule>
    <cfRule type="expression" dxfId="1072" priority="241">
      <formula>O32=1</formula>
    </cfRule>
    <cfRule type="expression" dxfId="1071" priority="242">
      <formula>O32=2</formula>
    </cfRule>
  </conditionalFormatting>
  <conditionalFormatting sqref="N36">
    <cfRule type="expression" dxfId="1070" priority="237">
      <formula>O32=0</formula>
    </cfRule>
    <cfRule type="expression" dxfId="1069" priority="238">
      <formula>O32=1</formula>
    </cfRule>
    <cfRule type="expression" dxfId="1068" priority="239">
      <formula>O32=2</formula>
    </cfRule>
  </conditionalFormatting>
  <conditionalFormatting sqref="N37">
    <cfRule type="expression" dxfId="1067" priority="234">
      <formula>O32=0</formula>
    </cfRule>
    <cfRule type="expression" dxfId="1066" priority="235">
      <formula>O32=1</formula>
    </cfRule>
    <cfRule type="expression" dxfId="1065" priority="236">
      <formula>O32=2</formula>
    </cfRule>
  </conditionalFormatting>
  <conditionalFormatting sqref="N38">
    <cfRule type="expression" dxfId="1064" priority="231">
      <formula>O32=0</formula>
    </cfRule>
    <cfRule type="expression" dxfId="1063" priority="232">
      <formula>O32=1</formula>
    </cfRule>
    <cfRule type="expression" dxfId="1062" priority="233">
      <formula>O32=2</formula>
    </cfRule>
  </conditionalFormatting>
  <conditionalFormatting sqref="B13:C13">
    <cfRule type="expression" dxfId="1061" priority="230">
      <formula>C11=1</formula>
    </cfRule>
  </conditionalFormatting>
  <conditionalFormatting sqref="B14:C14">
    <cfRule type="expression" dxfId="1060" priority="229">
      <formula>C11=1</formula>
    </cfRule>
  </conditionalFormatting>
  <conditionalFormatting sqref="B15:C15">
    <cfRule type="expression" dxfId="1059" priority="228">
      <formula>C11=1</formula>
    </cfRule>
  </conditionalFormatting>
  <conditionalFormatting sqref="B16:C16">
    <cfRule type="expression" dxfId="1058" priority="227">
      <formula>C11=1</formula>
    </cfRule>
  </conditionalFormatting>
  <conditionalFormatting sqref="B17:C17">
    <cfRule type="expression" dxfId="1057" priority="226">
      <formula>C11=1</formula>
    </cfRule>
  </conditionalFormatting>
  <conditionalFormatting sqref="E12">
    <cfRule type="expression" dxfId="1056" priority="224">
      <formula>E11=1</formula>
    </cfRule>
  </conditionalFormatting>
  <conditionalFormatting sqref="D12">
    <cfRule type="expression" dxfId="1055" priority="225">
      <formula>E11=1</formula>
    </cfRule>
  </conditionalFormatting>
  <conditionalFormatting sqref="D13:E13">
    <cfRule type="expression" dxfId="1054" priority="223">
      <formula>E11=1</formula>
    </cfRule>
  </conditionalFormatting>
  <conditionalFormatting sqref="D14:E14">
    <cfRule type="expression" dxfId="1053" priority="222">
      <formula>E11=1</formula>
    </cfRule>
  </conditionalFormatting>
  <conditionalFormatting sqref="D15:E15">
    <cfRule type="expression" dxfId="1052" priority="221">
      <formula>E11=1</formula>
    </cfRule>
  </conditionalFormatting>
  <conditionalFormatting sqref="D16:E16">
    <cfRule type="expression" dxfId="1051" priority="220">
      <formula>E11=1</formula>
    </cfRule>
  </conditionalFormatting>
  <conditionalFormatting sqref="D17:E17">
    <cfRule type="expression" dxfId="1050" priority="219">
      <formula>E11=1</formula>
    </cfRule>
  </conditionalFormatting>
  <conditionalFormatting sqref="G12">
    <cfRule type="expression" dxfId="1049" priority="217">
      <formula>G11=1</formula>
    </cfRule>
  </conditionalFormatting>
  <conditionalFormatting sqref="F12">
    <cfRule type="expression" dxfId="1048" priority="218">
      <formula>G11=1</formula>
    </cfRule>
  </conditionalFormatting>
  <conditionalFormatting sqref="F13:G13">
    <cfRule type="expression" dxfId="1047" priority="216">
      <formula>G11=1</formula>
    </cfRule>
  </conditionalFormatting>
  <conditionalFormatting sqref="F14:G14">
    <cfRule type="expression" dxfId="1046" priority="215">
      <formula>G11=1</formula>
    </cfRule>
  </conditionalFormatting>
  <conditionalFormatting sqref="F15:G15">
    <cfRule type="expression" dxfId="1045" priority="214">
      <formula>G11=1</formula>
    </cfRule>
  </conditionalFormatting>
  <conditionalFormatting sqref="F16:G16">
    <cfRule type="expression" dxfId="1044" priority="213">
      <formula>G11=1</formula>
    </cfRule>
  </conditionalFormatting>
  <conditionalFormatting sqref="F17:G17">
    <cfRule type="expression" dxfId="1043" priority="212">
      <formula>G11=1</formula>
    </cfRule>
  </conditionalFormatting>
  <conditionalFormatting sqref="I12">
    <cfRule type="expression" dxfId="1042" priority="210">
      <formula>I11=1</formula>
    </cfRule>
  </conditionalFormatting>
  <conditionalFormatting sqref="H12">
    <cfRule type="expression" dxfId="1041" priority="211">
      <formula>I11=1</formula>
    </cfRule>
  </conditionalFormatting>
  <conditionalFormatting sqref="H13:I13">
    <cfRule type="expression" dxfId="1040" priority="209">
      <formula>I11=1</formula>
    </cfRule>
  </conditionalFormatting>
  <conditionalFormatting sqref="H14:I14">
    <cfRule type="expression" dxfId="1039" priority="208">
      <formula>I11=1</formula>
    </cfRule>
  </conditionalFormatting>
  <conditionalFormatting sqref="H15:I15">
    <cfRule type="expression" dxfId="1038" priority="207">
      <formula>I11=1</formula>
    </cfRule>
  </conditionalFormatting>
  <conditionalFormatting sqref="H16:I16">
    <cfRule type="expression" dxfId="1037" priority="206">
      <formula>I11=1</formula>
    </cfRule>
  </conditionalFormatting>
  <conditionalFormatting sqref="H17:I17">
    <cfRule type="expression" dxfId="1036" priority="205">
      <formula>I11=1</formula>
    </cfRule>
  </conditionalFormatting>
  <conditionalFormatting sqref="K12">
    <cfRule type="expression" dxfId="1035" priority="203">
      <formula>K11=1</formula>
    </cfRule>
  </conditionalFormatting>
  <conditionalFormatting sqref="J12">
    <cfRule type="expression" dxfId="1034" priority="204">
      <formula>K11=1</formula>
    </cfRule>
  </conditionalFormatting>
  <conditionalFormatting sqref="J13:K13">
    <cfRule type="expression" dxfId="1033" priority="202">
      <formula>K11=1</formula>
    </cfRule>
  </conditionalFormatting>
  <conditionalFormatting sqref="J14:K14">
    <cfRule type="expression" dxfId="1032" priority="201">
      <formula>K11=1</formula>
    </cfRule>
  </conditionalFormatting>
  <conditionalFormatting sqref="J15:K15">
    <cfRule type="expression" dxfId="1031" priority="200">
      <formula>K11=1</formula>
    </cfRule>
  </conditionalFormatting>
  <conditionalFormatting sqref="J16:K16">
    <cfRule type="expression" dxfId="1030" priority="199">
      <formula>K11=1</formula>
    </cfRule>
  </conditionalFormatting>
  <conditionalFormatting sqref="J17:K17">
    <cfRule type="expression" dxfId="1029" priority="198">
      <formula>K11=1</formula>
    </cfRule>
  </conditionalFormatting>
  <conditionalFormatting sqref="M12">
    <cfRule type="expression" dxfId="1028" priority="196">
      <formula>M11=1</formula>
    </cfRule>
  </conditionalFormatting>
  <conditionalFormatting sqref="L12">
    <cfRule type="expression" dxfId="1027" priority="197">
      <formula>M11=1</formula>
    </cfRule>
  </conditionalFormatting>
  <conditionalFormatting sqref="L13:M13">
    <cfRule type="expression" dxfId="1026" priority="195">
      <formula>M11=1</formula>
    </cfRule>
  </conditionalFormatting>
  <conditionalFormatting sqref="L14:M14">
    <cfRule type="expression" dxfId="1025" priority="194">
      <formula>M11=1</formula>
    </cfRule>
  </conditionalFormatting>
  <conditionalFormatting sqref="L15:M15">
    <cfRule type="expression" dxfId="1024" priority="193">
      <formula>M11=1</formula>
    </cfRule>
  </conditionalFormatting>
  <conditionalFormatting sqref="L16:M16">
    <cfRule type="expression" dxfId="1023" priority="192">
      <formula>M11=1</formula>
    </cfRule>
  </conditionalFormatting>
  <conditionalFormatting sqref="L17:M17">
    <cfRule type="expression" dxfId="1022" priority="191">
      <formula>M11=1</formula>
    </cfRule>
  </conditionalFormatting>
  <conditionalFormatting sqref="C19">
    <cfRule type="expression" dxfId="1021" priority="189">
      <formula>C18=1</formula>
    </cfRule>
  </conditionalFormatting>
  <conditionalFormatting sqref="B19">
    <cfRule type="expression" dxfId="1020" priority="190">
      <formula>C18=1</formula>
    </cfRule>
  </conditionalFormatting>
  <conditionalFormatting sqref="B20:C20">
    <cfRule type="expression" dxfId="1019" priority="188">
      <formula>C18=1</formula>
    </cfRule>
  </conditionalFormatting>
  <conditionalFormatting sqref="B21:C21">
    <cfRule type="expression" dxfId="1018" priority="187">
      <formula>C18=1</formula>
    </cfRule>
  </conditionalFormatting>
  <conditionalFormatting sqref="B22:C22">
    <cfRule type="expression" dxfId="1017" priority="186">
      <formula>C18=1</formula>
    </cfRule>
  </conditionalFormatting>
  <conditionalFormatting sqref="B23:C23">
    <cfRule type="expression" dxfId="1016" priority="185">
      <formula>C18=1</formula>
    </cfRule>
  </conditionalFormatting>
  <conditionalFormatting sqref="B24:C24">
    <cfRule type="expression" dxfId="1015" priority="184">
      <formula>C18=1</formula>
    </cfRule>
  </conditionalFormatting>
  <conditionalFormatting sqref="E19">
    <cfRule type="expression" dxfId="1014" priority="182">
      <formula>E18=1</formula>
    </cfRule>
  </conditionalFormatting>
  <conditionalFormatting sqref="D19">
    <cfRule type="expression" dxfId="1013" priority="183">
      <formula>E18=1</formula>
    </cfRule>
  </conditionalFormatting>
  <conditionalFormatting sqref="D20:E20">
    <cfRule type="expression" dxfId="1012" priority="181">
      <formula>E18=1</formula>
    </cfRule>
  </conditionalFormatting>
  <conditionalFormatting sqref="D21:E21">
    <cfRule type="expression" dxfId="1011" priority="180">
      <formula>E18=1</formula>
    </cfRule>
  </conditionalFormatting>
  <conditionalFormatting sqref="D22:E22">
    <cfRule type="expression" dxfId="1010" priority="179">
      <formula>E18=1</formula>
    </cfRule>
  </conditionalFormatting>
  <conditionalFormatting sqref="D23:E23">
    <cfRule type="expression" dxfId="1009" priority="178">
      <formula>E18=1</formula>
    </cfRule>
  </conditionalFormatting>
  <conditionalFormatting sqref="D24:E24">
    <cfRule type="expression" dxfId="1008" priority="177">
      <formula>E18=1</formula>
    </cfRule>
  </conditionalFormatting>
  <conditionalFormatting sqref="G19">
    <cfRule type="expression" dxfId="1007" priority="175">
      <formula>G18=1</formula>
    </cfRule>
  </conditionalFormatting>
  <conditionalFormatting sqref="F19">
    <cfRule type="expression" dxfId="1006" priority="176">
      <formula>G18=1</formula>
    </cfRule>
  </conditionalFormatting>
  <conditionalFormatting sqref="F20:G20">
    <cfRule type="expression" dxfId="1005" priority="174">
      <formula>G18=1</formula>
    </cfRule>
  </conditionalFormatting>
  <conditionalFormatting sqref="F21:G21">
    <cfRule type="expression" dxfId="1004" priority="173">
      <formula>G18=1</formula>
    </cfRule>
  </conditionalFormatting>
  <conditionalFormatting sqref="F22:G22">
    <cfRule type="expression" dxfId="1003" priority="172">
      <formula>G18=1</formula>
    </cfRule>
  </conditionalFormatting>
  <conditionalFormatting sqref="F23:G23">
    <cfRule type="expression" dxfId="1002" priority="171">
      <formula>G18=1</formula>
    </cfRule>
  </conditionalFormatting>
  <conditionalFormatting sqref="F24:G24">
    <cfRule type="expression" dxfId="1001" priority="170">
      <formula>G18=1</formula>
    </cfRule>
  </conditionalFormatting>
  <conditionalFormatting sqref="I19">
    <cfRule type="expression" dxfId="1000" priority="168">
      <formula>I18=1</formula>
    </cfRule>
  </conditionalFormatting>
  <conditionalFormatting sqref="H19">
    <cfRule type="expression" dxfId="999" priority="169">
      <formula>I18=1</formula>
    </cfRule>
  </conditionalFormatting>
  <conditionalFormatting sqref="H20:I20">
    <cfRule type="expression" dxfId="998" priority="167">
      <formula>I18=1</formula>
    </cfRule>
  </conditionalFormatting>
  <conditionalFormatting sqref="H21:I21">
    <cfRule type="expression" dxfId="997" priority="166">
      <formula>I18=1</formula>
    </cfRule>
  </conditionalFormatting>
  <conditionalFormatting sqref="H22:I22">
    <cfRule type="expression" dxfId="996" priority="165">
      <formula>I18=1</formula>
    </cfRule>
  </conditionalFormatting>
  <conditionalFormatting sqref="H23:I23">
    <cfRule type="expression" dxfId="995" priority="164">
      <formula>I18=1</formula>
    </cfRule>
  </conditionalFormatting>
  <conditionalFormatting sqref="H24:I24">
    <cfRule type="expression" dxfId="994" priority="163">
      <formula>I18=1</formula>
    </cfRule>
  </conditionalFormatting>
  <conditionalFormatting sqref="K19">
    <cfRule type="expression" dxfId="993" priority="161">
      <formula>K18=1</formula>
    </cfRule>
  </conditionalFormatting>
  <conditionalFormatting sqref="J19">
    <cfRule type="expression" dxfId="992" priority="162">
      <formula>K18=1</formula>
    </cfRule>
  </conditionalFormatting>
  <conditionalFormatting sqref="J20:K20">
    <cfRule type="expression" dxfId="991" priority="160">
      <formula>K18=1</formula>
    </cfRule>
  </conditionalFormatting>
  <conditionalFormatting sqref="J21:K21">
    <cfRule type="expression" dxfId="990" priority="159">
      <formula>K18=1</formula>
    </cfRule>
  </conditionalFormatting>
  <conditionalFormatting sqref="J22:K22">
    <cfRule type="expression" dxfId="989" priority="158">
      <formula>K18=1</formula>
    </cfRule>
  </conditionalFormatting>
  <conditionalFormatting sqref="J23:K23">
    <cfRule type="expression" dxfId="988" priority="157">
      <formula>K18=1</formula>
    </cfRule>
  </conditionalFormatting>
  <conditionalFormatting sqref="J24:K24">
    <cfRule type="expression" dxfId="987" priority="156">
      <formula>K18=1</formula>
    </cfRule>
  </conditionalFormatting>
  <conditionalFormatting sqref="M19">
    <cfRule type="expression" dxfId="986" priority="154">
      <formula>M18=1</formula>
    </cfRule>
  </conditionalFormatting>
  <conditionalFormatting sqref="L19">
    <cfRule type="expression" dxfId="985" priority="155">
      <formula>M18=1</formula>
    </cfRule>
  </conditionalFormatting>
  <conditionalFormatting sqref="L20:M20">
    <cfRule type="expression" dxfId="984" priority="153">
      <formula>M18=1</formula>
    </cfRule>
  </conditionalFormatting>
  <conditionalFormatting sqref="L21:M21">
    <cfRule type="expression" dxfId="983" priority="152">
      <formula>M18=1</formula>
    </cfRule>
  </conditionalFormatting>
  <conditionalFormatting sqref="L22:M22">
    <cfRule type="expression" dxfId="982" priority="151">
      <formula>M18=1</formula>
    </cfRule>
  </conditionalFormatting>
  <conditionalFormatting sqref="L23:M23">
    <cfRule type="expression" dxfId="981" priority="150">
      <formula>M18=1</formula>
    </cfRule>
  </conditionalFormatting>
  <conditionalFormatting sqref="L24:M24">
    <cfRule type="expression" dxfId="980" priority="149">
      <formula>M18=1</formula>
    </cfRule>
  </conditionalFormatting>
  <conditionalFormatting sqref="C26">
    <cfRule type="expression" dxfId="979" priority="147">
      <formula>C25=1</formula>
    </cfRule>
  </conditionalFormatting>
  <conditionalFormatting sqref="B26">
    <cfRule type="expression" dxfId="978" priority="148">
      <formula>C25=1</formula>
    </cfRule>
  </conditionalFormatting>
  <conditionalFormatting sqref="B27:C27">
    <cfRule type="expression" dxfId="977" priority="146">
      <formula>C25=1</formula>
    </cfRule>
  </conditionalFormatting>
  <conditionalFormatting sqref="B28:C28">
    <cfRule type="expression" dxfId="976" priority="145">
      <formula>C25=1</formula>
    </cfRule>
  </conditionalFormatting>
  <conditionalFormatting sqref="B29:C29">
    <cfRule type="expression" dxfId="975" priority="144">
      <formula>C25=1</formula>
    </cfRule>
  </conditionalFormatting>
  <conditionalFormatting sqref="B30:C30">
    <cfRule type="expression" dxfId="974" priority="143">
      <formula>C25=1</formula>
    </cfRule>
  </conditionalFormatting>
  <conditionalFormatting sqref="B31:C31">
    <cfRule type="expression" dxfId="973" priority="142">
      <formula>C25=1</formula>
    </cfRule>
  </conditionalFormatting>
  <conditionalFormatting sqref="E26">
    <cfRule type="expression" dxfId="972" priority="140">
      <formula>E25=1</formula>
    </cfRule>
  </conditionalFormatting>
  <conditionalFormatting sqref="D26">
    <cfRule type="expression" dxfId="971" priority="141">
      <formula>E25=1</formula>
    </cfRule>
  </conditionalFormatting>
  <conditionalFormatting sqref="D27:E27">
    <cfRule type="expression" dxfId="970" priority="139">
      <formula>E25=1</formula>
    </cfRule>
  </conditionalFormatting>
  <conditionalFormatting sqref="D28:E28">
    <cfRule type="expression" dxfId="969" priority="138">
      <formula>E25=1</formula>
    </cfRule>
  </conditionalFormatting>
  <conditionalFormatting sqref="D29:E29">
    <cfRule type="expression" dxfId="968" priority="137">
      <formula>E25=1</formula>
    </cfRule>
  </conditionalFormatting>
  <conditionalFormatting sqref="D30:E30">
    <cfRule type="expression" dxfId="967" priority="136">
      <formula>E25=1</formula>
    </cfRule>
  </conditionalFormatting>
  <conditionalFormatting sqref="D31:E31">
    <cfRule type="expression" dxfId="966" priority="135">
      <formula>E25=1</formula>
    </cfRule>
  </conditionalFormatting>
  <conditionalFormatting sqref="G26">
    <cfRule type="expression" dxfId="965" priority="133">
      <formula>G25=1</formula>
    </cfRule>
  </conditionalFormatting>
  <conditionalFormatting sqref="F26">
    <cfRule type="expression" dxfId="964" priority="134">
      <formula>G25=1</formula>
    </cfRule>
  </conditionalFormatting>
  <conditionalFormatting sqref="F27:G27">
    <cfRule type="expression" dxfId="963" priority="132">
      <formula>G25=1</formula>
    </cfRule>
  </conditionalFormatting>
  <conditionalFormatting sqref="F28:G28">
    <cfRule type="expression" dxfId="962" priority="131">
      <formula>G25=1</formula>
    </cfRule>
  </conditionalFormatting>
  <conditionalFormatting sqref="F29:G29">
    <cfRule type="expression" dxfId="961" priority="130">
      <formula>G25=1</formula>
    </cfRule>
  </conditionalFormatting>
  <conditionalFormatting sqref="F30:G30">
    <cfRule type="expression" dxfId="960" priority="129">
      <formula>G25=1</formula>
    </cfRule>
  </conditionalFormatting>
  <conditionalFormatting sqref="F31:G31">
    <cfRule type="expression" dxfId="959" priority="128">
      <formula>G25=1</formula>
    </cfRule>
  </conditionalFormatting>
  <conditionalFormatting sqref="I26">
    <cfRule type="expression" dxfId="958" priority="126">
      <formula>I25=1</formula>
    </cfRule>
  </conditionalFormatting>
  <conditionalFormatting sqref="H26">
    <cfRule type="expression" dxfId="957" priority="127">
      <formula>I25=1</formula>
    </cfRule>
  </conditionalFormatting>
  <conditionalFormatting sqref="H27:I27">
    <cfRule type="expression" dxfId="956" priority="125">
      <formula>I25=1</formula>
    </cfRule>
  </conditionalFormatting>
  <conditionalFormatting sqref="H28:I28">
    <cfRule type="expression" dxfId="955" priority="124">
      <formula>I25=1</formula>
    </cfRule>
  </conditionalFormatting>
  <conditionalFormatting sqref="H29:I29">
    <cfRule type="expression" dxfId="954" priority="123">
      <formula>I25=1</formula>
    </cfRule>
  </conditionalFormatting>
  <conditionalFormatting sqref="H30:I30">
    <cfRule type="expression" dxfId="953" priority="122">
      <formula>I25=1</formula>
    </cfRule>
  </conditionalFormatting>
  <conditionalFormatting sqref="H31:I31">
    <cfRule type="expression" dxfId="952" priority="121">
      <formula>I25=1</formula>
    </cfRule>
  </conditionalFormatting>
  <conditionalFormatting sqref="K26">
    <cfRule type="expression" dxfId="951" priority="119">
      <formula>K25=1</formula>
    </cfRule>
  </conditionalFormatting>
  <conditionalFormatting sqref="J26">
    <cfRule type="expression" dxfId="950" priority="120">
      <formula>K25=1</formula>
    </cfRule>
  </conditionalFormatting>
  <conditionalFormatting sqref="J27:K27">
    <cfRule type="expression" dxfId="949" priority="118">
      <formula>K25=1</formula>
    </cfRule>
  </conditionalFormatting>
  <conditionalFormatting sqref="J28:K28">
    <cfRule type="expression" dxfId="948" priority="117">
      <formula>K25=1</formula>
    </cfRule>
  </conditionalFormatting>
  <conditionalFormatting sqref="J29:K29">
    <cfRule type="expression" dxfId="947" priority="116">
      <formula>K25=1</formula>
    </cfRule>
  </conditionalFormatting>
  <conditionalFormatting sqref="J30:K30">
    <cfRule type="expression" dxfId="946" priority="115">
      <formula>K25=1</formula>
    </cfRule>
  </conditionalFormatting>
  <conditionalFormatting sqref="J31:K31">
    <cfRule type="expression" dxfId="945" priority="114">
      <formula>K25=1</formula>
    </cfRule>
  </conditionalFormatting>
  <conditionalFormatting sqref="M26">
    <cfRule type="expression" dxfId="944" priority="112">
      <formula>M25=1</formula>
    </cfRule>
  </conditionalFormatting>
  <conditionalFormatting sqref="L26">
    <cfRule type="expression" dxfId="943" priority="113">
      <formula>M25=1</formula>
    </cfRule>
  </conditionalFormatting>
  <conditionalFormatting sqref="L27:M27">
    <cfRule type="expression" dxfId="942" priority="111">
      <formula>M25=1</formula>
    </cfRule>
  </conditionalFormatting>
  <conditionalFormatting sqref="L28:M28">
    <cfRule type="expression" dxfId="941" priority="110">
      <formula>M25=1</formula>
    </cfRule>
  </conditionalFormatting>
  <conditionalFormatting sqref="L29:M29">
    <cfRule type="expression" dxfId="940" priority="109">
      <formula>M25=1</formula>
    </cfRule>
  </conditionalFormatting>
  <conditionalFormatting sqref="L30:M30">
    <cfRule type="expression" dxfId="939" priority="108">
      <formula>M25=1</formula>
    </cfRule>
  </conditionalFormatting>
  <conditionalFormatting sqref="L31:M31">
    <cfRule type="expression" dxfId="938" priority="107">
      <formula>M25=1</formula>
    </cfRule>
  </conditionalFormatting>
  <conditionalFormatting sqref="B33">
    <cfRule type="expression" dxfId="937" priority="389">
      <formula>C32=1</formula>
    </cfRule>
    <cfRule type="expression" dxfId="936" priority="390">
      <formula>C32=0</formula>
    </cfRule>
  </conditionalFormatting>
  <conditionalFormatting sqref="C33">
    <cfRule type="expression" dxfId="935" priority="387">
      <formula>C32=1</formula>
    </cfRule>
    <cfRule type="expression" dxfId="934" priority="388">
      <formula>C32=0</formula>
    </cfRule>
  </conditionalFormatting>
  <conditionalFormatting sqref="B34">
    <cfRule type="expression" dxfId="933" priority="385">
      <formula>C32=0</formula>
    </cfRule>
    <cfRule type="expression" dxfId="932" priority="386">
      <formula>C32=1</formula>
    </cfRule>
  </conditionalFormatting>
  <conditionalFormatting sqref="B35">
    <cfRule type="expression" dxfId="931" priority="105">
      <formula>C32=0</formula>
    </cfRule>
    <cfRule type="expression" dxfId="930" priority="106">
      <formula>C32=1</formula>
    </cfRule>
  </conditionalFormatting>
  <conditionalFormatting sqref="B36">
    <cfRule type="expression" dxfId="929" priority="103">
      <formula>C32=0</formula>
    </cfRule>
    <cfRule type="expression" dxfId="928" priority="104">
      <formula>C32=1</formula>
    </cfRule>
  </conditionalFormatting>
  <conditionalFormatting sqref="B37">
    <cfRule type="expression" dxfId="927" priority="101">
      <formula>C32=0</formula>
    </cfRule>
    <cfRule type="expression" dxfId="926" priority="102">
      <formula>C32=1</formula>
    </cfRule>
  </conditionalFormatting>
  <conditionalFormatting sqref="B38">
    <cfRule type="expression" dxfId="925" priority="99">
      <formula>C32=0</formula>
    </cfRule>
    <cfRule type="expression" dxfId="924" priority="100">
      <formula>C32=1</formula>
    </cfRule>
  </conditionalFormatting>
  <conditionalFormatting sqref="D33">
    <cfRule type="expression" dxfId="923" priority="97">
      <formula>E32=1</formula>
    </cfRule>
    <cfRule type="expression" dxfId="922" priority="98">
      <formula>E32=0</formula>
    </cfRule>
  </conditionalFormatting>
  <conditionalFormatting sqref="E33">
    <cfRule type="expression" dxfId="921" priority="95">
      <formula>E32=1</formula>
    </cfRule>
    <cfRule type="expression" dxfId="920" priority="96">
      <formula>E32=0</formula>
    </cfRule>
  </conditionalFormatting>
  <conditionalFormatting sqref="D34">
    <cfRule type="expression" dxfId="919" priority="93">
      <formula>E32=0</formula>
    </cfRule>
    <cfRule type="expression" dxfId="918" priority="94">
      <formula>E32=1</formula>
    </cfRule>
  </conditionalFormatting>
  <conditionalFormatting sqref="D35">
    <cfRule type="expression" dxfId="917" priority="91">
      <formula>E32=0</formula>
    </cfRule>
    <cfRule type="expression" dxfId="916" priority="92">
      <formula>E32=1</formula>
    </cfRule>
  </conditionalFormatting>
  <conditionalFormatting sqref="D36">
    <cfRule type="expression" dxfId="915" priority="89">
      <formula>E32=0</formula>
    </cfRule>
    <cfRule type="expression" dxfId="914" priority="90">
      <formula>E32=1</formula>
    </cfRule>
  </conditionalFormatting>
  <conditionalFormatting sqref="D37">
    <cfRule type="expression" dxfId="913" priority="87">
      <formula>E32=0</formula>
    </cfRule>
    <cfRule type="expression" dxfId="912" priority="88">
      <formula>E32=1</formula>
    </cfRule>
  </conditionalFormatting>
  <conditionalFormatting sqref="D38">
    <cfRule type="expression" dxfId="911" priority="85">
      <formula>E32=0</formula>
    </cfRule>
    <cfRule type="expression" dxfId="910" priority="86">
      <formula>E32=1</formula>
    </cfRule>
  </conditionalFormatting>
  <conditionalFormatting sqref="F33">
    <cfRule type="expression" dxfId="909" priority="83">
      <formula>G32=1</formula>
    </cfRule>
    <cfRule type="expression" dxfId="908" priority="84">
      <formula>G32=0</formula>
    </cfRule>
  </conditionalFormatting>
  <conditionalFormatting sqref="G33">
    <cfRule type="expression" dxfId="907" priority="81">
      <formula>G32=1</formula>
    </cfRule>
    <cfRule type="expression" dxfId="906" priority="82">
      <formula>G32=0</formula>
    </cfRule>
  </conditionalFormatting>
  <conditionalFormatting sqref="F34">
    <cfRule type="expression" dxfId="905" priority="79">
      <formula>G32=0</formula>
    </cfRule>
    <cfRule type="expression" dxfId="904" priority="80">
      <formula>G32=1</formula>
    </cfRule>
  </conditionalFormatting>
  <conditionalFormatting sqref="F35">
    <cfRule type="expression" dxfId="903" priority="77">
      <formula>G32=0</formula>
    </cfRule>
    <cfRule type="expression" dxfId="902" priority="78">
      <formula>G32=1</formula>
    </cfRule>
  </conditionalFormatting>
  <conditionalFormatting sqref="F36">
    <cfRule type="expression" dxfId="901" priority="75">
      <formula>G32=0</formula>
    </cfRule>
    <cfRule type="expression" dxfId="900" priority="76">
      <formula>G32=1</formula>
    </cfRule>
  </conditionalFormatting>
  <conditionalFormatting sqref="F37">
    <cfRule type="expression" dxfId="899" priority="73">
      <formula>G32=0</formula>
    </cfRule>
    <cfRule type="expression" dxfId="898" priority="74">
      <formula>G32=1</formula>
    </cfRule>
  </conditionalFormatting>
  <conditionalFormatting sqref="F38">
    <cfRule type="expression" dxfId="897" priority="71">
      <formula>G32=0</formula>
    </cfRule>
    <cfRule type="expression" dxfId="896" priority="72">
      <formula>G32=1</formula>
    </cfRule>
  </conditionalFormatting>
  <conditionalFormatting sqref="H33">
    <cfRule type="expression" dxfId="895" priority="69">
      <formula>I32=1</formula>
    </cfRule>
    <cfRule type="expression" dxfId="894" priority="70">
      <formula>I32=0</formula>
    </cfRule>
  </conditionalFormatting>
  <conditionalFormatting sqref="I33">
    <cfRule type="expression" dxfId="893" priority="67">
      <formula>I32=1</formula>
    </cfRule>
    <cfRule type="expression" dxfId="892" priority="68">
      <formula>I32=0</formula>
    </cfRule>
  </conditionalFormatting>
  <conditionalFormatting sqref="H34">
    <cfRule type="expression" dxfId="891" priority="65">
      <formula>I32=0</formula>
    </cfRule>
    <cfRule type="expression" dxfId="890" priority="66">
      <formula>I32=1</formula>
    </cfRule>
  </conditionalFormatting>
  <conditionalFormatting sqref="H35">
    <cfRule type="expression" dxfId="889" priority="63">
      <formula>I32=0</formula>
    </cfRule>
    <cfRule type="expression" dxfId="888" priority="64">
      <formula>I32=1</formula>
    </cfRule>
  </conditionalFormatting>
  <conditionalFormatting sqref="H36">
    <cfRule type="expression" dxfId="887" priority="61">
      <formula>I32=0</formula>
    </cfRule>
    <cfRule type="expression" dxfId="886" priority="62">
      <formula>I32=1</formula>
    </cfRule>
  </conditionalFormatting>
  <conditionalFormatting sqref="H37">
    <cfRule type="expression" dxfId="885" priority="59">
      <formula>I32=0</formula>
    </cfRule>
    <cfRule type="expression" dxfId="884" priority="60">
      <formula>I32=1</formula>
    </cfRule>
  </conditionalFormatting>
  <conditionalFormatting sqref="H38">
    <cfRule type="expression" dxfId="883" priority="57">
      <formula>I32=0</formula>
    </cfRule>
    <cfRule type="expression" dxfId="882" priority="58">
      <formula>I32=1</formula>
    </cfRule>
  </conditionalFormatting>
  <conditionalFormatting sqref="J33">
    <cfRule type="expression" dxfId="881" priority="55">
      <formula>K32=1</formula>
    </cfRule>
    <cfRule type="expression" dxfId="880" priority="56">
      <formula>K32=0</formula>
    </cfRule>
  </conditionalFormatting>
  <conditionalFormatting sqref="K33">
    <cfRule type="expression" dxfId="879" priority="53">
      <formula>K32=1</formula>
    </cfRule>
    <cfRule type="expression" dxfId="878" priority="54">
      <formula>K32=0</formula>
    </cfRule>
  </conditionalFormatting>
  <conditionalFormatting sqref="J34">
    <cfRule type="expression" dxfId="877" priority="51">
      <formula>K32=0</formula>
    </cfRule>
    <cfRule type="expression" dxfId="876" priority="52">
      <formula>K32=1</formula>
    </cfRule>
  </conditionalFormatting>
  <conditionalFormatting sqref="J35">
    <cfRule type="expression" dxfId="875" priority="49">
      <formula>K32=0</formula>
    </cfRule>
    <cfRule type="expression" dxfId="874" priority="50">
      <formula>K32=1</formula>
    </cfRule>
  </conditionalFormatting>
  <conditionalFormatting sqref="J36">
    <cfRule type="expression" dxfId="873" priority="47">
      <formula>K32=0</formula>
    </cfRule>
    <cfRule type="expression" dxfId="872" priority="48">
      <formula>K32=1</formula>
    </cfRule>
  </conditionalFormatting>
  <conditionalFormatting sqref="J37">
    <cfRule type="expression" dxfId="871" priority="45">
      <formula>K32=0</formula>
    </cfRule>
    <cfRule type="expression" dxfId="870" priority="46">
      <formula>K32=1</formula>
    </cfRule>
  </conditionalFormatting>
  <conditionalFormatting sqref="J38">
    <cfRule type="expression" dxfId="869" priority="43">
      <formula>K32=0</formula>
    </cfRule>
    <cfRule type="expression" dxfId="868" priority="44">
      <formula>K32=1</formula>
    </cfRule>
  </conditionalFormatting>
  <conditionalFormatting sqref="L33">
    <cfRule type="expression" dxfId="867" priority="41">
      <formula>M32=1</formula>
    </cfRule>
    <cfRule type="expression" dxfId="866" priority="42">
      <formula>M32=0</formula>
    </cfRule>
  </conditionalFormatting>
  <conditionalFormatting sqref="M33">
    <cfRule type="expression" dxfId="865" priority="39">
      <formula>M32=1</formula>
    </cfRule>
    <cfRule type="expression" dxfId="864" priority="40">
      <formula>M32=0</formula>
    </cfRule>
  </conditionalFormatting>
  <conditionalFormatting sqref="L34">
    <cfRule type="expression" dxfId="863" priority="37">
      <formula>M32=0</formula>
    </cfRule>
    <cfRule type="expression" dxfId="862" priority="38">
      <formula>M32=1</formula>
    </cfRule>
  </conditionalFormatting>
  <conditionalFormatting sqref="L35">
    <cfRule type="expression" dxfId="861" priority="35">
      <formula>M32=0</formula>
    </cfRule>
    <cfRule type="expression" dxfId="860" priority="36">
      <formula>M32=1</formula>
    </cfRule>
  </conditionalFormatting>
  <conditionalFormatting sqref="L36">
    <cfRule type="expression" dxfId="859" priority="33">
      <formula>M32=0</formula>
    </cfRule>
    <cfRule type="expression" dxfId="858" priority="34">
      <formula>M32=1</formula>
    </cfRule>
  </conditionalFormatting>
  <conditionalFormatting sqref="L37">
    <cfRule type="expression" dxfId="857" priority="31">
      <formula>M32=0</formula>
    </cfRule>
    <cfRule type="expression" dxfId="856" priority="32">
      <formula>M32=1</formula>
    </cfRule>
  </conditionalFormatting>
  <conditionalFormatting sqref="L38">
    <cfRule type="expression" dxfId="855" priority="29">
      <formula>M32=0</formula>
    </cfRule>
    <cfRule type="expression" dxfId="854" priority="30">
      <formula>M32=1</formula>
    </cfRule>
  </conditionalFormatting>
  <conditionalFormatting sqref="B40">
    <cfRule type="expression" dxfId="853" priority="27">
      <formula>C39=1</formula>
    </cfRule>
    <cfRule type="expression" dxfId="852" priority="28">
      <formula>C39=0</formula>
    </cfRule>
  </conditionalFormatting>
  <conditionalFormatting sqref="C40">
    <cfRule type="expression" dxfId="851" priority="25">
      <formula>C39=1</formula>
    </cfRule>
    <cfRule type="expression" dxfId="850" priority="26">
      <formula>C39=0</formula>
    </cfRule>
  </conditionalFormatting>
  <conditionalFormatting sqref="B41">
    <cfRule type="expression" dxfId="849" priority="23">
      <formula>C39=0</formula>
    </cfRule>
    <cfRule type="expression" dxfId="848" priority="24">
      <formula>C39=1</formula>
    </cfRule>
  </conditionalFormatting>
  <conditionalFormatting sqref="B42">
    <cfRule type="expression" dxfId="847" priority="21">
      <formula>C39=0</formula>
    </cfRule>
    <cfRule type="expression" dxfId="846" priority="22">
      <formula>C39=1</formula>
    </cfRule>
  </conditionalFormatting>
  <conditionalFormatting sqref="B43">
    <cfRule type="expression" dxfId="845" priority="19">
      <formula>C39=0</formula>
    </cfRule>
    <cfRule type="expression" dxfId="844" priority="20">
      <formula>C39=1</formula>
    </cfRule>
  </conditionalFormatting>
  <conditionalFormatting sqref="B44">
    <cfRule type="expression" dxfId="843" priority="17">
      <formula>C39=0</formula>
    </cfRule>
    <cfRule type="expression" dxfId="842" priority="18">
      <formula>C39=1</formula>
    </cfRule>
  </conditionalFormatting>
  <conditionalFormatting sqref="B45">
    <cfRule type="expression" dxfId="841" priority="15">
      <formula>C39=0</formula>
    </cfRule>
    <cfRule type="expression" dxfId="840" priority="16">
      <formula>C39=1</formula>
    </cfRule>
  </conditionalFormatting>
  <conditionalFormatting sqref="D40">
    <cfRule type="expression" dxfId="839" priority="13">
      <formula>E39=1</formula>
    </cfRule>
    <cfRule type="expression" dxfId="838" priority="14">
      <formula>E39=0</formula>
    </cfRule>
  </conditionalFormatting>
  <conditionalFormatting sqref="E40">
    <cfRule type="expression" dxfId="837" priority="11">
      <formula>E39=1</formula>
    </cfRule>
    <cfRule type="expression" dxfId="836" priority="12">
      <formula>E39=0</formula>
    </cfRule>
  </conditionalFormatting>
  <conditionalFormatting sqref="D41">
    <cfRule type="expression" dxfId="835" priority="9">
      <formula>E39=0</formula>
    </cfRule>
    <cfRule type="expression" dxfId="834" priority="10">
      <formula>E39=1</formula>
    </cfRule>
  </conditionalFormatting>
  <conditionalFormatting sqref="D42">
    <cfRule type="expression" dxfId="833" priority="7">
      <formula>E39=0</formula>
    </cfRule>
    <cfRule type="expression" dxfId="832" priority="8">
      <formula>E39=1</formula>
    </cfRule>
  </conditionalFormatting>
  <conditionalFormatting sqref="D43">
    <cfRule type="expression" dxfId="831" priority="5">
      <formula>E39=0</formula>
    </cfRule>
    <cfRule type="expression" dxfId="830" priority="6">
      <formula>E39=1</formula>
    </cfRule>
  </conditionalFormatting>
  <conditionalFormatting sqref="D44">
    <cfRule type="expression" dxfId="829" priority="3">
      <formula>E39=0</formula>
    </cfRule>
    <cfRule type="expression" dxfId="828" priority="4">
      <formula>E39=1</formula>
    </cfRule>
  </conditionalFormatting>
  <conditionalFormatting sqref="D45">
    <cfRule type="expression" dxfId="827" priority="1">
      <formula>E39=0</formula>
    </cfRule>
    <cfRule type="expression" dxfId="826" priority="2">
      <formula>E39=1</formula>
    </cfRule>
  </conditionalFormatting>
  <conditionalFormatting sqref="O39">
    <cfRule type="expression" dxfId="825" priority="408">
      <formula>#REF!=0</formula>
    </cfRule>
    <cfRule type="expression" dxfId="824" priority="409">
      <formula>DAY(O34)&lt;10</formula>
    </cfRule>
    <cfRule type="expression" dxfId="823" priority="410">
      <formula>#REF!&lt;&gt;""</formula>
    </cfRule>
    <cfRule type="expression" dxfId="822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7E713-1B50-4680-8DF4-5BA62C13B232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DATE(祝日計算!A2,C1,1)</f>
        <v>43862</v>
      </c>
      <c r="C1" s="96">
        <f ca="1">VALUE(SUBSTITUTE(RIGHT(CELL("filename",A2),LEN(CELL("filename",A2))-FIND("]",CELL("filename",A2))),"月",""))</f>
        <v>2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2月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33" t="s">
        <v>169</v>
      </c>
      <c r="C3" s="134"/>
      <c r="D3" s="133" t="s">
        <v>168</v>
      </c>
      <c r="E3" s="134"/>
      <c r="F3" s="133" t="s">
        <v>167</v>
      </c>
      <c r="G3" s="134"/>
      <c r="H3" s="133" t="s">
        <v>166</v>
      </c>
      <c r="I3" s="134"/>
      <c r="J3" s="133" t="s">
        <v>165</v>
      </c>
      <c r="K3" s="134"/>
      <c r="L3" s="133" t="s">
        <v>164</v>
      </c>
      <c r="M3" s="134"/>
      <c r="N3" s="135" t="s">
        <v>163</v>
      </c>
      <c r="O3" s="134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1</v>
      </c>
      <c r="G4" s="89">
        <f ca="1">IF(DAY(F5)&gt;7,0,IF(F4=1,1,""))</f>
        <v>0</v>
      </c>
      <c r="H4" s="91">
        <f ca="1">IF(H5="","",VLOOKUP(H5,祝日計算!$AR$2:$AU$1099,4,FALSE))</f>
        <v>0</v>
      </c>
      <c r="I4" s="89">
        <f ca="1">IF(DAY(H5)&gt;7,0,IF(H4=1,1,""))</f>
        <v>0</v>
      </c>
      <c r="J4" s="91">
        <f ca="1">IF(J5="","",VLOOKUP(J5,祝日計算!$AR$2:$AU$1099,4,FALSE))</f>
        <v>0</v>
      </c>
      <c r="K4" s="89">
        <f ca="1">IF(DAY(J5)&gt;7,0,IF(J4=1,1,""))</f>
        <v>0</v>
      </c>
      <c r="L4" s="91">
        <f ca="1">IF(L5="","",VLOOKUP(L5,祝日計算!$AR$2:$AU$1099,4,FALSE))</f>
        <v>0</v>
      </c>
      <c r="M4" s="89">
        <f ca="1">IF(DAY(L5)&gt;7,0,IF(L4=1,1,""))</f>
        <v>0</v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43856</v>
      </c>
      <c r="C5" s="75" t="str">
        <f ca="1">IFERROR(VLOOKUP(B5,祝日計算!$AO$2:$AP$282,2,FALSE),"")</f>
        <v/>
      </c>
      <c r="D5" s="71">
        <f ca="1">B5+1</f>
        <v>43857</v>
      </c>
      <c r="E5" s="75" t="str">
        <f ca="1">IFERROR(VLOOKUP(D5,祝日計算!$AO$2:$AP$282,2,FALSE),"")</f>
        <v/>
      </c>
      <c r="F5" s="71">
        <f ca="1">D5+1</f>
        <v>43858</v>
      </c>
      <c r="G5" s="75" t="str">
        <f ca="1">IFERROR(VLOOKUP(F5,祝日計算!$AO$2:$AP$282,2,FALSE),"")</f>
        <v/>
      </c>
      <c r="H5" s="71">
        <f ca="1">F5+1</f>
        <v>43859</v>
      </c>
      <c r="I5" s="75" t="str">
        <f ca="1">IFERROR(VLOOKUP(H5,祝日計算!$AO$2:$AP$282,2,FALSE),"")</f>
        <v/>
      </c>
      <c r="J5" s="71">
        <f ca="1">H5+1</f>
        <v>43860</v>
      </c>
      <c r="K5" s="75" t="str">
        <f ca="1">IFERROR(VLOOKUP(J5,祝日計算!$AO$2:$AP$282,2,FALSE),"")</f>
        <v/>
      </c>
      <c r="L5" s="71">
        <f ca="1">J5+1</f>
        <v>43861</v>
      </c>
      <c r="M5" s="75" t="str">
        <f ca="1">IFERROR(VLOOKUP(L5,祝日計算!$AO$2:$AP$282,2,FALSE),"")</f>
        <v/>
      </c>
      <c r="N5" s="87">
        <f ca="1">L5+1</f>
        <v>43862</v>
      </c>
      <c r="O5" s="75" t="str">
        <f ca="1">IFERROR(VLOOKUP(N5,祝日計算!$AO$2:$AP$282,2,FALSE),"")</f>
        <v/>
      </c>
    </row>
    <row r="6" spans="2:15" ht="13.5" customHeight="1" x14ac:dyDescent="0.65"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8"/>
      <c r="O6" s="137"/>
    </row>
    <row r="7" spans="2:15" ht="13.5" customHeight="1" x14ac:dyDescent="0.65">
      <c r="B7" s="136"/>
      <c r="C7" s="137"/>
      <c r="D7" s="136"/>
      <c r="E7" s="137"/>
      <c r="F7" s="136"/>
      <c r="G7" s="137"/>
      <c r="H7" s="136"/>
      <c r="I7" s="137"/>
      <c r="J7" s="136"/>
      <c r="K7" s="137"/>
      <c r="L7" s="136"/>
      <c r="M7" s="137"/>
      <c r="N7" s="138"/>
      <c r="O7" s="137"/>
    </row>
    <row r="8" spans="2:15" ht="13.5" customHeight="1" x14ac:dyDescent="0.65">
      <c r="B8" s="136"/>
      <c r="C8" s="137"/>
      <c r="D8" s="136"/>
      <c r="E8" s="137"/>
      <c r="F8" s="136"/>
      <c r="G8" s="137"/>
      <c r="H8" s="136"/>
      <c r="I8" s="137"/>
      <c r="J8" s="136"/>
      <c r="K8" s="137"/>
      <c r="L8" s="136"/>
      <c r="M8" s="137"/>
      <c r="N8" s="138"/>
      <c r="O8" s="137"/>
    </row>
    <row r="9" spans="2:15" ht="13.5" customHeight="1" x14ac:dyDescent="0.65">
      <c r="B9" s="136"/>
      <c r="C9" s="137"/>
      <c r="D9" s="136"/>
      <c r="E9" s="137"/>
      <c r="F9" s="136"/>
      <c r="G9" s="137"/>
      <c r="H9" s="136"/>
      <c r="I9" s="137"/>
      <c r="J9" s="136"/>
      <c r="K9" s="137"/>
      <c r="L9" s="136"/>
      <c r="M9" s="137"/>
      <c r="N9" s="138"/>
      <c r="O9" s="137"/>
    </row>
    <row r="10" spans="2:15" ht="13.5" customHeight="1" x14ac:dyDescent="0.65">
      <c r="B10" s="139"/>
      <c r="C10" s="140"/>
      <c r="D10" s="139"/>
      <c r="E10" s="140"/>
      <c r="F10" s="139"/>
      <c r="G10" s="140"/>
      <c r="H10" s="139"/>
      <c r="I10" s="140"/>
      <c r="J10" s="139"/>
      <c r="K10" s="140"/>
      <c r="L10" s="139"/>
      <c r="M10" s="140"/>
      <c r="N10" s="141"/>
      <c r="O10" s="140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0</v>
      </c>
      <c r="G11" s="85" t="str">
        <f ca="1">IF(F11=1,1,"")</f>
        <v/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43863</v>
      </c>
      <c r="C12" s="75" t="str">
        <f ca="1">IFERROR(VLOOKUP(B12,祝日計算!$AO$2:$AP$282,2,FALSE),"")</f>
        <v/>
      </c>
      <c r="D12" s="71">
        <f ca="1">B12+1</f>
        <v>43864</v>
      </c>
      <c r="E12" s="75" t="str">
        <f ca="1">IFERROR(VLOOKUP(D12,祝日計算!$AO$2:$AP$282,2,FALSE),"")</f>
        <v/>
      </c>
      <c r="F12" s="71">
        <f ca="1">D12+1</f>
        <v>43865</v>
      </c>
      <c r="G12" s="75" t="str">
        <f ca="1">IFERROR(VLOOKUP(F12,祝日計算!$AO$2:$AP$282,2,FALSE),"")</f>
        <v/>
      </c>
      <c r="H12" s="71">
        <f ca="1">F12+1</f>
        <v>43866</v>
      </c>
      <c r="I12" s="75" t="str">
        <f ca="1">IFERROR(VLOOKUP(H12,祝日計算!$AO$2:$AP$282,2,FALSE),"")</f>
        <v/>
      </c>
      <c r="J12" s="71">
        <f ca="1">H12+1</f>
        <v>43867</v>
      </c>
      <c r="K12" s="75" t="str">
        <f ca="1">IFERROR(VLOOKUP(J12,祝日計算!$AO$2:$AP$282,2,FALSE),"")</f>
        <v/>
      </c>
      <c r="L12" s="71">
        <f ca="1">J12+1</f>
        <v>43868</v>
      </c>
      <c r="M12" s="75" t="str">
        <f ca="1">IFERROR(VLOOKUP(L12,祝日計算!$AO$2:$AP$282,2,FALSE),"")</f>
        <v/>
      </c>
      <c r="N12" s="87">
        <f ca="1">L12+1</f>
        <v>43869</v>
      </c>
      <c r="O12" s="75" t="str">
        <f ca="1">IFERROR(VLOOKUP(N12,祝日計算!$AO$2:$AP$282,2,FALSE),"")</f>
        <v/>
      </c>
    </row>
    <row r="13" spans="2:15" ht="13.5" customHeight="1" x14ac:dyDescent="0.65">
      <c r="B13" s="136"/>
      <c r="C13" s="137"/>
      <c r="D13" s="136"/>
      <c r="E13" s="137"/>
      <c r="F13" s="136"/>
      <c r="G13" s="137"/>
      <c r="H13" s="136"/>
      <c r="I13" s="137"/>
      <c r="J13" s="136"/>
      <c r="K13" s="137"/>
      <c r="L13" s="136"/>
      <c r="M13" s="137"/>
      <c r="N13" s="138"/>
      <c r="O13" s="137"/>
    </row>
    <row r="14" spans="2:15" ht="13.5" customHeight="1" x14ac:dyDescent="0.65">
      <c r="B14" s="136"/>
      <c r="C14" s="137"/>
      <c r="D14" s="136"/>
      <c r="E14" s="137"/>
      <c r="F14" s="136"/>
      <c r="G14" s="137"/>
      <c r="H14" s="136"/>
      <c r="I14" s="137"/>
      <c r="J14" s="136"/>
      <c r="K14" s="137"/>
      <c r="L14" s="136"/>
      <c r="M14" s="137"/>
      <c r="N14" s="138"/>
      <c r="O14" s="137"/>
    </row>
    <row r="15" spans="2:15" ht="13.5" customHeight="1" x14ac:dyDescent="0.65">
      <c r="B15" s="136"/>
      <c r="C15" s="137"/>
      <c r="D15" s="136"/>
      <c r="E15" s="137"/>
      <c r="F15" s="136"/>
      <c r="G15" s="137"/>
      <c r="H15" s="136"/>
      <c r="I15" s="137"/>
      <c r="J15" s="136"/>
      <c r="K15" s="137"/>
      <c r="L15" s="136"/>
      <c r="M15" s="137"/>
      <c r="N15" s="138"/>
      <c r="O15" s="137"/>
    </row>
    <row r="16" spans="2:15" ht="13.5" customHeight="1" x14ac:dyDescent="0.65">
      <c r="B16" s="136"/>
      <c r="C16" s="137"/>
      <c r="D16" s="136"/>
      <c r="E16" s="137"/>
      <c r="F16" s="136"/>
      <c r="G16" s="137"/>
      <c r="H16" s="136"/>
      <c r="I16" s="137"/>
      <c r="J16" s="136"/>
      <c r="K16" s="137"/>
      <c r="L16" s="136"/>
      <c r="M16" s="137"/>
      <c r="N16" s="138"/>
      <c r="O16" s="137"/>
    </row>
    <row r="17" spans="2:15" ht="13.5" customHeight="1" x14ac:dyDescent="0.65">
      <c r="B17" s="139"/>
      <c r="C17" s="140"/>
      <c r="D17" s="139"/>
      <c r="E17" s="140"/>
      <c r="F17" s="139"/>
      <c r="G17" s="140"/>
      <c r="H17" s="139"/>
      <c r="I17" s="140"/>
      <c r="J17" s="139"/>
      <c r="K17" s="140"/>
      <c r="L17" s="139"/>
      <c r="M17" s="140"/>
      <c r="N17" s="141"/>
      <c r="O17" s="140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1</v>
      </c>
      <c r="G18" s="85">
        <f ca="1">IF(F18=1,1,"")</f>
        <v>1</v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43870</v>
      </c>
      <c r="C19" s="75" t="str">
        <f ca="1">IFERROR(VLOOKUP(B19,祝日計算!$AO$2:$AP$282,2,FALSE),"")</f>
        <v/>
      </c>
      <c r="D19" s="71">
        <f ca="1">B19+1</f>
        <v>43871</v>
      </c>
      <c r="E19" s="75" t="str">
        <f ca="1">IFERROR(VLOOKUP(D19,祝日計算!$AO$2:$AP$282,2,FALSE),"")</f>
        <v/>
      </c>
      <c r="F19" s="71">
        <f ca="1">D19+1</f>
        <v>43872</v>
      </c>
      <c r="G19" s="75" t="str">
        <f ca="1">IFERROR(VLOOKUP(F19,祝日計算!$AO$2:$AP$282,2,FALSE),"")</f>
        <v>建国記念の日</v>
      </c>
      <c r="H19" s="71">
        <f ca="1">F19+1</f>
        <v>43873</v>
      </c>
      <c r="I19" s="75" t="str">
        <f ca="1">IFERROR(VLOOKUP(H19,祝日計算!$AO$2:$AP$282,2,FALSE),"")</f>
        <v/>
      </c>
      <c r="J19" s="71">
        <f ca="1">H19+1</f>
        <v>43874</v>
      </c>
      <c r="K19" s="75" t="str">
        <f ca="1">IFERROR(VLOOKUP(J19,祝日計算!$AO$2:$AP$282,2,FALSE),"")</f>
        <v/>
      </c>
      <c r="L19" s="71">
        <f ca="1">J19+1</f>
        <v>43875</v>
      </c>
      <c r="M19" s="75" t="str">
        <f ca="1">IFERROR(VLOOKUP(L19,祝日計算!$AO$2:$AP$282,2,FALSE),"")</f>
        <v/>
      </c>
      <c r="N19" s="87">
        <f ca="1">L19+1</f>
        <v>43876</v>
      </c>
      <c r="O19" s="75" t="str">
        <f ca="1">IFERROR(VLOOKUP(N19,祝日計算!$AO$2:$AP$282,2,FALSE),"")</f>
        <v/>
      </c>
    </row>
    <row r="20" spans="2:15" ht="13.5" customHeight="1" x14ac:dyDescent="0.65">
      <c r="B20" s="136"/>
      <c r="C20" s="137"/>
      <c r="D20" s="136"/>
      <c r="E20" s="137"/>
      <c r="F20" s="136"/>
      <c r="G20" s="137"/>
      <c r="H20" s="136"/>
      <c r="I20" s="137"/>
      <c r="J20" s="136"/>
      <c r="K20" s="137"/>
      <c r="L20" s="136"/>
      <c r="M20" s="137"/>
      <c r="N20" s="138"/>
      <c r="O20" s="137"/>
    </row>
    <row r="21" spans="2:15" ht="13.5" customHeight="1" x14ac:dyDescent="0.65">
      <c r="B21" s="136"/>
      <c r="C21" s="137"/>
      <c r="D21" s="136"/>
      <c r="E21" s="137"/>
      <c r="F21" s="136"/>
      <c r="G21" s="137"/>
      <c r="H21" s="136"/>
      <c r="I21" s="137"/>
      <c r="J21" s="136"/>
      <c r="K21" s="137"/>
      <c r="L21" s="136"/>
      <c r="M21" s="137"/>
      <c r="N21" s="138"/>
      <c r="O21" s="137"/>
    </row>
    <row r="22" spans="2:15" ht="13.5" customHeight="1" x14ac:dyDescent="0.65">
      <c r="B22" s="136"/>
      <c r="C22" s="137"/>
      <c r="D22" s="136"/>
      <c r="E22" s="137"/>
      <c r="F22" s="136"/>
      <c r="G22" s="137"/>
      <c r="H22" s="136"/>
      <c r="I22" s="137"/>
      <c r="J22" s="136"/>
      <c r="K22" s="137"/>
      <c r="L22" s="136"/>
      <c r="M22" s="137"/>
      <c r="N22" s="138"/>
      <c r="O22" s="137"/>
    </row>
    <row r="23" spans="2:15" ht="13.5" customHeight="1" x14ac:dyDescent="0.65">
      <c r="B23" s="136"/>
      <c r="C23" s="137"/>
      <c r="D23" s="136"/>
      <c r="E23" s="137"/>
      <c r="F23" s="136"/>
      <c r="G23" s="137"/>
      <c r="H23" s="136"/>
      <c r="I23" s="137"/>
      <c r="J23" s="136"/>
      <c r="K23" s="137"/>
      <c r="L23" s="136"/>
      <c r="M23" s="137"/>
      <c r="N23" s="138"/>
      <c r="O23" s="137"/>
    </row>
    <row r="24" spans="2:15" ht="13.5" customHeight="1" x14ac:dyDescent="0.65">
      <c r="B24" s="139"/>
      <c r="C24" s="140"/>
      <c r="D24" s="139"/>
      <c r="E24" s="140"/>
      <c r="F24" s="139"/>
      <c r="G24" s="140"/>
      <c r="H24" s="139"/>
      <c r="I24" s="140"/>
      <c r="J24" s="139"/>
      <c r="K24" s="140"/>
      <c r="L24" s="139"/>
      <c r="M24" s="140"/>
      <c r="N24" s="141"/>
      <c r="O24" s="140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0</v>
      </c>
      <c r="G25" s="85" t="str">
        <f ca="1">IF(F25=1,1,"")</f>
        <v/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43877</v>
      </c>
      <c r="C26" s="75" t="str">
        <f ca="1">IFERROR(VLOOKUP(B26,祝日計算!$AO$2:$AP$282,2,FALSE),"")</f>
        <v/>
      </c>
      <c r="D26" s="71">
        <f ca="1">B26+1</f>
        <v>43878</v>
      </c>
      <c r="E26" s="75" t="str">
        <f ca="1">IFERROR(VLOOKUP(D26,祝日計算!$AO$2:$AP$282,2,FALSE),"")</f>
        <v/>
      </c>
      <c r="F26" s="71">
        <f ca="1">D26+1</f>
        <v>43879</v>
      </c>
      <c r="G26" s="75" t="str">
        <f ca="1">IFERROR(VLOOKUP(F26,祝日計算!$AO$2:$AP$282,2,FALSE),"")</f>
        <v/>
      </c>
      <c r="H26" s="71">
        <f ca="1">F26+1</f>
        <v>43880</v>
      </c>
      <c r="I26" s="75" t="str">
        <f ca="1">IFERROR(VLOOKUP(H26,祝日計算!$AO$2:$AP$282,2,FALSE),"")</f>
        <v/>
      </c>
      <c r="J26" s="71">
        <f ca="1">H26+1</f>
        <v>43881</v>
      </c>
      <c r="K26" s="75" t="str">
        <f ca="1">IFERROR(VLOOKUP(J26,祝日計算!$AO$2:$AP$282,2,FALSE),"")</f>
        <v/>
      </c>
      <c r="L26" s="71">
        <f ca="1">J26+1</f>
        <v>43882</v>
      </c>
      <c r="M26" s="75" t="str">
        <f ca="1">IFERROR(VLOOKUP(L26,祝日計算!$AO$2:$AP$282,2,FALSE),"")</f>
        <v/>
      </c>
      <c r="N26" s="87">
        <f ca="1">L26+1</f>
        <v>43883</v>
      </c>
      <c r="O26" s="75" t="str">
        <f ca="1">IFERROR(VLOOKUP(N26,祝日計算!$AO$2:$AP$282,2,FALSE),"")</f>
        <v/>
      </c>
    </row>
    <row r="27" spans="2:15" ht="13.5" customHeight="1" x14ac:dyDescent="0.65">
      <c r="B27" s="136"/>
      <c r="C27" s="137"/>
      <c r="D27" s="136"/>
      <c r="E27" s="137"/>
      <c r="F27" s="136"/>
      <c r="G27" s="137"/>
      <c r="H27" s="136"/>
      <c r="I27" s="137"/>
      <c r="J27" s="136"/>
      <c r="K27" s="137"/>
      <c r="L27" s="136"/>
      <c r="M27" s="137"/>
      <c r="N27" s="138"/>
      <c r="O27" s="137"/>
    </row>
    <row r="28" spans="2:15" ht="13.5" customHeight="1" x14ac:dyDescent="0.65"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8"/>
      <c r="O28" s="137"/>
    </row>
    <row r="29" spans="2:15" ht="13.5" customHeight="1" x14ac:dyDescent="0.65">
      <c r="B29" s="136"/>
      <c r="C29" s="137"/>
      <c r="D29" s="136"/>
      <c r="E29" s="137"/>
      <c r="F29" s="136"/>
      <c r="G29" s="137"/>
      <c r="H29" s="136"/>
      <c r="I29" s="137"/>
      <c r="J29" s="136"/>
      <c r="K29" s="137"/>
      <c r="L29" s="136"/>
      <c r="M29" s="137"/>
      <c r="N29" s="138"/>
      <c r="O29" s="137"/>
    </row>
    <row r="30" spans="2:15" ht="13.5" customHeight="1" x14ac:dyDescent="0.65">
      <c r="B30" s="136"/>
      <c r="C30" s="137"/>
      <c r="D30" s="136"/>
      <c r="E30" s="137"/>
      <c r="F30" s="136"/>
      <c r="G30" s="137"/>
      <c r="H30" s="136"/>
      <c r="I30" s="137"/>
      <c r="J30" s="136"/>
      <c r="K30" s="137"/>
      <c r="L30" s="136"/>
      <c r="M30" s="137"/>
      <c r="N30" s="138"/>
      <c r="O30" s="137"/>
    </row>
    <row r="31" spans="2:15" ht="13.5" customHeight="1" x14ac:dyDescent="0.65">
      <c r="B31" s="139"/>
      <c r="C31" s="140"/>
      <c r="D31" s="139"/>
      <c r="E31" s="140"/>
      <c r="F31" s="139"/>
      <c r="G31" s="140"/>
      <c r="H31" s="139"/>
      <c r="I31" s="140"/>
      <c r="J31" s="139"/>
      <c r="K31" s="140"/>
      <c r="L31" s="139"/>
      <c r="M31" s="140"/>
      <c r="N31" s="141"/>
      <c r="O31" s="140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1</v>
      </c>
      <c r="E32" s="85">
        <f ca="1">IF(DAY(D33)&lt;10,0,IF(D32=1,1,""))</f>
        <v>1</v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0</v>
      </c>
      <c r="I32" s="85" t="str">
        <f ca="1">IF(DAY(H33)&lt;10,0,IF(H32=1,1,""))</f>
        <v/>
      </c>
      <c r="J32" s="86">
        <f ca="1">IF(J33="","",VLOOKUP(J33,祝日計算!$AR$2:$AU$1099,4,FALSE))</f>
        <v>0</v>
      </c>
      <c r="K32" s="85" t="str">
        <f ca="1">IF(DAY(J33)&lt;10,0,IF(J32=1,1,""))</f>
        <v/>
      </c>
      <c r="L32" s="86">
        <f ca="1">IF(L33="","",VLOOKUP(L33,祝日計算!$AR$2:$AU$1099,4,FALSE))</f>
        <v>0</v>
      </c>
      <c r="M32" s="85" t="str">
        <f ca="1">IF(DAY(L33)&lt;10,0,IF(L32=1,1,""))</f>
        <v/>
      </c>
      <c r="N32" s="88">
        <f ca="1">IF(N33="","",VLOOKUP(N33,祝日計算!$AR$2:$AU$1099,4,FALSE))</f>
        <v>1</v>
      </c>
      <c r="O32" s="85">
        <f ca="1">IF(DAY(N33)&lt;10,0,IF(N32=1,IF(O33&lt;&gt;"",1,2),""))</f>
        <v>2</v>
      </c>
    </row>
    <row r="33" spans="2:15" ht="13.5" customHeight="1" x14ac:dyDescent="0.65">
      <c r="B33" s="71">
        <f ca="1">N26+1</f>
        <v>43884</v>
      </c>
      <c r="C33" s="75" t="str">
        <f ca="1">IFERROR(VLOOKUP(B33,祝日計算!$AO$2:$AP$282,2,FALSE),"")</f>
        <v>天皇誕生日</v>
      </c>
      <c r="D33" s="71">
        <f ca="1">B33+1</f>
        <v>43885</v>
      </c>
      <c r="E33" s="75" t="str">
        <f ca="1">IFERROR(VLOOKUP(D33,祝日計算!$AO$2:$AP$282,2,FALSE),"")</f>
        <v>振替休日</v>
      </c>
      <c r="F33" s="71">
        <f ca="1">D33+1</f>
        <v>43886</v>
      </c>
      <c r="G33" s="75" t="str">
        <f ca="1">IFERROR(VLOOKUP(F33,祝日計算!$AO$2:$AP$282,2,FALSE),"")</f>
        <v/>
      </c>
      <c r="H33" s="71">
        <f ca="1">F33+1</f>
        <v>43887</v>
      </c>
      <c r="I33" s="75" t="str">
        <f ca="1">IFERROR(VLOOKUP(H33,祝日計算!$AO$2:$AP$282,2,FALSE),"")</f>
        <v/>
      </c>
      <c r="J33" s="71">
        <f ca="1">H33+1</f>
        <v>43888</v>
      </c>
      <c r="K33" s="75" t="str">
        <f ca="1">IFERROR(VLOOKUP(J33,祝日計算!$AO$2:$AP$282,2,FALSE),"")</f>
        <v/>
      </c>
      <c r="L33" s="71">
        <f ca="1">J33+1</f>
        <v>43889</v>
      </c>
      <c r="M33" s="75" t="str">
        <f ca="1">IFERROR(VLOOKUP(L33,祝日計算!$AO$2:$AP$282,2,FALSE),"")</f>
        <v/>
      </c>
      <c r="N33" s="87">
        <f ca="1">L33+1</f>
        <v>43890</v>
      </c>
      <c r="O33" s="75" t="str">
        <f ca="1">IFERROR(VLOOKUP(N33,祝日計算!$AO$2:$AP$282,2,FALSE),"")</f>
        <v/>
      </c>
    </row>
    <row r="34" spans="2:15" ht="13.5" customHeight="1" x14ac:dyDescent="0.65">
      <c r="B34" s="136"/>
      <c r="C34" s="137"/>
      <c r="D34" s="136"/>
      <c r="E34" s="137"/>
      <c r="F34" s="136"/>
      <c r="G34" s="137"/>
      <c r="H34" s="136"/>
      <c r="I34" s="137"/>
      <c r="J34" s="136"/>
      <c r="K34" s="137"/>
      <c r="L34" s="136"/>
      <c r="M34" s="137"/>
      <c r="N34" s="138"/>
      <c r="O34" s="137"/>
    </row>
    <row r="35" spans="2:15" ht="13.5" customHeight="1" x14ac:dyDescent="0.65">
      <c r="B35" s="136"/>
      <c r="C35" s="137"/>
      <c r="D35" s="136"/>
      <c r="E35" s="137"/>
      <c r="F35" s="136"/>
      <c r="G35" s="137"/>
      <c r="H35" s="136"/>
      <c r="I35" s="137"/>
      <c r="J35" s="136"/>
      <c r="K35" s="137"/>
      <c r="L35" s="136"/>
      <c r="M35" s="137"/>
      <c r="N35" s="138"/>
      <c r="O35" s="137"/>
    </row>
    <row r="36" spans="2:15" ht="13.5" customHeight="1" x14ac:dyDescent="0.65">
      <c r="B36" s="136"/>
      <c r="C36" s="137"/>
      <c r="D36" s="136"/>
      <c r="E36" s="137"/>
      <c r="F36" s="136"/>
      <c r="G36" s="137"/>
      <c r="H36" s="136"/>
      <c r="I36" s="137"/>
      <c r="J36" s="136"/>
      <c r="K36" s="137"/>
      <c r="L36" s="136"/>
      <c r="M36" s="137"/>
      <c r="N36" s="138"/>
      <c r="O36" s="137"/>
    </row>
    <row r="37" spans="2:15" ht="13.5" customHeight="1" x14ac:dyDescent="0.65">
      <c r="B37" s="136"/>
      <c r="C37" s="137"/>
      <c r="D37" s="136"/>
      <c r="E37" s="137"/>
      <c r="F37" s="136"/>
      <c r="G37" s="137"/>
      <c r="H37" s="136"/>
      <c r="I37" s="137"/>
      <c r="J37" s="136"/>
      <c r="K37" s="137"/>
      <c r="L37" s="136"/>
      <c r="M37" s="137"/>
      <c r="N37" s="138"/>
      <c r="O37" s="137"/>
    </row>
    <row r="38" spans="2:15" ht="13.5" customHeight="1" x14ac:dyDescent="0.65"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41"/>
      <c r="O38" s="140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43891</v>
      </c>
      <c r="C40" s="75" t="str">
        <f ca="1">IFERROR(VLOOKUP(B40,祝日計算!$AO$2:$AP$282,2,FALSE),"")</f>
        <v/>
      </c>
      <c r="D40" s="71">
        <f ca="1">B40+1</f>
        <v>43892</v>
      </c>
      <c r="E40" s="75" t="str">
        <f ca="1">IFERROR(VLOOKUP(D40,祝日計算!$AO$2:$AP$282,2,FALSE),"")</f>
        <v/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2:15" ht="13.5" customHeight="1" x14ac:dyDescent="0.65">
      <c r="B41" s="136"/>
      <c r="C41" s="137"/>
      <c r="D41" s="136"/>
      <c r="E41" s="137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2:15" ht="13.5" customHeight="1" x14ac:dyDescent="0.65">
      <c r="B42" s="136"/>
      <c r="C42" s="137"/>
      <c r="D42" s="136"/>
      <c r="E42" s="137"/>
      <c r="F42" s="143"/>
      <c r="G42" s="143"/>
      <c r="H42" s="143"/>
      <c r="I42" s="143"/>
      <c r="J42" s="143"/>
      <c r="K42" s="143"/>
      <c r="L42" s="143"/>
      <c r="M42" s="143"/>
      <c r="N42" s="143"/>
      <c r="O42" s="143"/>
    </row>
    <row r="43" spans="2:15" ht="13.5" customHeight="1" x14ac:dyDescent="0.65">
      <c r="B43" s="136"/>
      <c r="C43" s="137"/>
      <c r="D43" s="136"/>
      <c r="E43" s="137"/>
      <c r="F43" s="143"/>
      <c r="G43" s="143"/>
      <c r="H43" s="143"/>
      <c r="I43" s="143"/>
      <c r="J43" s="143"/>
      <c r="K43" s="143"/>
      <c r="L43" s="143"/>
      <c r="M43" s="143"/>
      <c r="N43" s="143"/>
      <c r="O43" s="143"/>
    </row>
    <row r="44" spans="2:15" ht="13.5" customHeight="1" x14ac:dyDescent="0.65">
      <c r="B44" s="136"/>
      <c r="C44" s="137"/>
      <c r="D44" s="136"/>
      <c r="E44" s="137"/>
      <c r="F44" s="143"/>
      <c r="G44" s="143"/>
      <c r="H44" s="143"/>
      <c r="I44" s="143"/>
      <c r="J44" s="143"/>
      <c r="K44" s="143"/>
      <c r="L44" s="143"/>
      <c r="M44" s="143"/>
      <c r="N44" s="143"/>
      <c r="O44" s="143"/>
    </row>
    <row r="45" spans="2:15" ht="13.5" customHeight="1" x14ac:dyDescent="0.65">
      <c r="B45" s="139"/>
      <c r="C45" s="140"/>
      <c r="D45" s="139"/>
      <c r="E45" s="140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</sheetData>
  <sheetProtection algorithmName="SHA-512" hashValue="oEvWXjpWX0sOfh2tYEr0Plk/AVKyVfS+LBeFF8TXSZU6uidXvSsaYnXpkk9fqSOwJ/CaAYsniXOPXwgWal3jvA==" saltValue="qv+8WGflATyuQhM5J2HZHg==" spinCount="100000" sheet="1" selectLockedCells="1"/>
  <mergeCells count="198"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</mergeCells>
  <phoneticPr fontId="3"/>
  <conditionalFormatting sqref="G39 I39 K39 M39">
    <cfRule type="expression" dxfId="821" priority="373">
      <formula>DAY(G34)&lt;10</formula>
    </cfRule>
    <cfRule type="expression" dxfId="820" priority="374">
      <formula>H34=1</formula>
    </cfRule>
  </conditionalFormatting>
  <conditionalFormatting sqref="B6:C6">
    <cfRule type="expression" dxfId="819" priority="375">
      <formula>C4=1</formula>
    </cfRule>
    <cfRule type="expression" dxfId="818" priority="376">
      <formula>C4=0</formula>
    </cfRule>
  </conditionalFormatting>
  <conditionalFormatting sqref="C5">
    <cfRule type="expression" dxfId="817" priority="377">
      <formula>DAY(B5)&gt;7</formula>
    </cfRule>
    <cfRule type="expression" dxfId="816" priority="378">
      <formula>B4=1</formula>
    </cfRule>
  </conditionalFormatting>
  <conditionalFormatting sqref="B5">
    <cfRule type="expression" dxfId="815" priority="379">
      <formula>C4=1</formula>
    </cfRule>
    <cfRule type="expression" dxfId="814" priority="380">
      <formula>C4=0</formula>
    </cfRule>
  </conditionalFormatting>
  <conditionalFormatting sqref="O5">
    <cfRule type="expression" dxfId="813" priority="381">
      <formula>O4=2</formula>
    </cfRule>
    <cfRule type="expression" dxfId="812" priority="382">
      <formula>O4=1</formula>
    </cfRule>
  </conditionalFormatting>
  <conditionalFormatting sqref="C12">
    <cfRule type="expression" dxfId="811" priority="383">
      <formula>C11=1</formula>
    </cfRule>
  </conditionalFormatting>
  <conditionalFormatting sqref="B12">
    <cfRule type="expression" dxfId="810" priority="384">
      <formula>C11=1</formula>
    </cfRule>
  </conditionalFormatting>
  <conditionalFormatting sqref="O33">
    <cfRule type="expression" dxfId="809" priority="391">
      <formula>O32=0</formula>
    </cfRule>
    <cfRule type="expression" dxfId="808" priority="392">
      <formula>O32=1</formula>
    </cfRule>
    <cfRule type="expression" dxfId="807" priority="393">
      <formula>O32=2</formula>
    </cfRule>
  </conditionalFormatting>
  <conditionalFormatting sqref="N39">
    <cfRule type="expression" dxfId="806" priority="394">
      <formula>#REF!=0</formula>
    </cfRule>
    <cfRule type="expression" dxfId="805" priority="395">
      <formula>DAY(N34)&lt;10</formula>
    </cfRule>
    <cfRule type="expression" dxfId="804" priority="396">
      <formula>O34&lt;&gt;""</formula>
    </cfRule>
    <cfRule type="expression" dxfId="803" priority="397">
      <formula>#REF!=1</formula>
    </cfRule>
  </conditionalFormatting>
  <conditionalFormatting sqref="N5">
    <cfRule type="expression" dxfId="802" priority="398">
      <formula>O4=2</formula>
    </cfRule>
    <cfRule type="expression" dxfId="801" priority="399">
      <formula>O4=1</formula>
    </cfRule>
  </conditionalFormatting>
  <conditionalFormatting sqref="N34">
    <cfRule type="expression" dxfId="800" priority="400">
      <formula>O32=0</formula>
    </cfRule>
    <cfRule type="expression" dxfId="799" priority="401">
      <formula>O32=1</formula>
    </cfRule>
    <cfRule type="expression" dxfId="798" priority="402">
      <formula>O32=2</formula>
    </cfRule>
  </conditionalFormatting>
  <conditionalFormatting sqref="N33">
    <cfRule type="expression" dxfId="797" priority="403">
      <formula>O32=0</formula>
    </cfRule>
    <cfRule type="expression" dxfId="796" priority="404">
      <formula>O32=1</formula>
    </cfRule>
    <cfRule type="expression" dxfId="795" priority="405">
      <formula>O32=2</formula>
    </cfRule>
  </conditionalFormatting>
  <conditionalFormatting sqref="L39 J39 H39 F39">
    <cfRule type="expression" dxfId="794" priority="406">
      <formula>DAY(F34)&lt;10</formula>
    </cfRule>
    <cfRule type="expression" dxfId="793" priority="407">
      <formula>#REF!=1</formula>
    </cfRule>
  </conditionalFormatting>
  <conditionalFormatting sqref="B7:C7">
    <cfRule type="expression" dxfId="792" priority="371">
      <formula>C4=1</formula>
    </cfRule>
    <cfRule type="expression" dxfId="791" priority="372">
      <formula>C4=0</formula>
    </cfRule>
  </conditionalFormatting>
  <conditionalFormatting sqref="B8:C8">
    <cfRule type="expression" dxfId="790" priority="369">
      <formula>C4=1</formula>
    </cfRule>
    <cfRule type="expression" dxfId="789" priority="370">
      <formula>C4=0</formula>
    </cfRule>
  </conditionalFormatting>
  <conditionalFormatting sqref="B9:C9">
    <cfRule type="expression" dxfId="788" priority="367">
      <formula>C4=1</formula>
    </cfRule>
    <cfRule type="expression" dxfId="787" priority="368">
      <formula>C4=0</formula>
    </cfRule>
  </conditionalFormatting>
  <conditionalFormatting sqref="B10:C10">
    <cfRule type="expression" dxfId="786" priority="365">
      <formula>C4=1</formula>
    </cfRule>
    <cfRule type="expression" dxfId="785" priority="366">
      <formula>C4=0</formula>
    </cfRule>
  </conditionalFormatting>
  <conditionalFormatting sqref="D6:E6">
    <cfRule type="expression" dxfId="784" priority="359">
      <formula>E4=1</formula>
    </cfRule>
    <cfRule type="expression" dxfId="783" priority="360">
      <formula>E4=0</formula>
    </cfRule>
  </conditionalFormatting>
  <conditionalFormatting sqref="E5">
    <cfRule type="expression" dxfId="782" priority="361">
      <formula>DAY(D5)&gt;7</formula>
    </cfRule>
    <cfRule type="expression" dxfId="781" priority="362">
      <formula>D4=1</formula>
    </cfRule>
  </conditionalFormatting>
  <conditionalFormatting sqref="D5">
    <cfRule type="expression" dxfId="780" priority="363">
      <formula>E4=1</formula>
    </cfRule>
    <cfRule type="expression" dxfId="779" priority="364">
      <formula>E4=0</formula>
    </cfRule>
  </conditionalFormatting>
  <conditionalFormatting sqref="D7:E7">
    <cfRule type="expression" dxfId="778" priority="357">
      <formula>E4=1</formula>
    </cfRule>
    <cfRule type="expression" dxfId="777" priority="358">
      <formula>E4=0</formula>
    </cfRule>
  </conditionalFormatting>
  <conditionalFormatting sqref="D8:E8">
    <cfRule type="expression" dxfId="776" priority="355">
      <formula>E4=1</formula>
    </cfRule>
    <cfRule type="expression" dxfId="775" priority="356">
      <formula>E4=0</formula>
    </cfRule>
  </conditionalFormatting>
  <conditionalFormatting sqref="D9:E9">
    <cfRule type="expression" dxfId="774" priority="353">
      <formula>E4=1</formula>
    </cfRule>
    <cfRule type="expression" dxfId="773" priority="354">
      <formula>E4=0</formula>
    </cfRule>
  </conditionalFormatting>
  <conditionalFormatting sqref="D10:E10">
    <cfRule type="expression" dxfId="772" priority="351">
      <formula>E4=1</formula>
    </cfRule>
    <cfRule type="expression" dxfId="771" priority="352">
      <formula>E4=0</formula>
    </cfRule>
  </conditionalFormatting>
  <conditionalFormatting sqref="F6:G6">
    <cfRule type="expression" dxfId="770" priority="345">
      <formula>G4=1</formula>
    </cfRule>
    <cfRule type="expression" dxfId="769" priority="346">
      <formula>G4=0</formula>
    </cfRule>
  </conditionalFormatting>
  <conditionalFormatting sqref="G5">
    <cfRule type="expression" dxfId="768" priority="347">
      <formula>DAY(F5)&gt;7</formula>
    </cfRule>
    <cfRule type="expression" dxfId="767" priority="348">
      <formula>F4=1</formula>
    </cfRule>
  </conditionalFormatting>
  <conditionalFormatting sqref="F5">
    <cfRule type="expression" dxfId="766" priority="349">
      <formula>G4=1</formula>
    </cfRule>
    <cfRule type="expression" dxfId="765" priority="350">
      <formula>G4=0</formula>
    </cfRule>
  </conditionalFormatting>
  <conditionalFormatting sqref="F7:G7">
    <cfRule type="expression" dxfId="764" priority="343">
      <formula>G4=1</formula>
    </cfRule>
    <cfRule type="expression" dxfId="763" priority="344">
      <formula>G4=0</formula>
    </cfRule>
  </conditionalFormatting>
  <conditionalFormatting sqref="F8:G8">
    <cfRule type="expression" dxfId="762" priority="341">
      <formula>G4=1</formula>
    </cfRule>
    <cfRule type="expression" dxfId="761" priority="342">
      <formula>G4=0</formula>
    </cfRule>
  </conditionalFormatting>
  <conditionalFormatting sqref="F9:G9">
    <cfRule type="expression" dxfId="760" priority="339">
      <formula>G4=1</formula>
    </cfRule>
    <cfRule type="expression" dxfId="759" priority="340">
      <formula>G4=0</formula>
    </cfRule>
  </conditionalFormatting>
  <conditionalFormatting sqref="F10:G10">
    <cfRule type="expression" dxfId="758" priority="337">
      <formula>G4=1</formula>
    </cfRule>
    <cfRule type="expression" dxfId="757" priority="338">
      <formula>G4=0</formula>
    </cfRule>
  </conditionalFormatting>
  <conditionalFormatting sqref="H6:I6">
    <cfRule type="expression" dxfId="756" priority="331">
      <formula>I4=1</formula>
    </cfRule>
    <cfRule type="expression" dxfId="755" priority="332">
      <formula>I4=0</formula>
    </cfRule>
  </conditionalFormatting>
  <conditionalFormatting sqref="I5">
    <cfRule type="expression" dxfId="754" priority="333">
      <formula>DAY(H5)&gt;7</formula>
    </cfRule>
    <cfRule type="expression" dxfId="753" priority="334">
      <formula>H4=1</formula>
    </cfRule>
  </conditionalFormatting>
  <conditionalFormatting sqref="H5">
    <cfRule type="expression" dxfId="752" priority="335">
      <formula>I4=1</formula>
    </cfRule>
    <cfRule type="expression" dxfId="751" priority="336">
      <formula>I4=0</formula>
    </cfRule>
  </conditionalFormatting>
  <conditionalFormatting sqref="H7:I7">
    <cfRule type="expression" dxfId="750" priority="329">
      <formula>I4=1</formula>
    </cfRule>
    <cfRule type="expression" dxfId="749" priority="330">
      <formula>I4=0</formula>
    </cfRule>
  </conditionalFormatting>
  <conditionalFormatting sqref="H8:I8">
    <cfRule type="expression" dxfId="748" priority="327">
      <formula>I4=1</formula>
    </cfRule>
    <cfRule type="expression" dxfId="747" priority="328">
      <formula>I4=0</formula>
    </cfRule>
  </conditionalFormatting>
  <conditionalFormatting sqref="H9:I9">
    <cfRule type="expression" dxfId="746" priority="325">
      <formula>I4=1</formula>
    </cfRule>
    <cfRule type="expression" dxfId="745" priority="326">
      <formula>I4=0</formula>
    </cfRule>
  </conditionalFormatting>
  <conditionalFormatting sqref="H10:I10">
    <cfRule type="expression" dxfId="744" priority="323">
      <formula>I4=1</formula>
    </cfRule>
    <cfRule type="expression" dxfId="743" priority="324">
      <formula>I4=0</formula>
    </cfRule>
  </conditionalFormatting>
  <conditionalFormatting sqref="J6:K6">
    <cfRule type="expression" dxfId="742" priority="317">
      <formula>K4=1</formula>
    </cfRule>
    <cfRule type="expression" dxfId="741" priority="318">
      <formula>K4=0</formula>
    </cfRule>
  </conditionalFormatting>
  <conditionalFormatting sqref="K5">
    <cfRule type="expression" dxfId="740" priority="319">
      <formula>DAY(J5)&gt;7</formula>
    </cfRule>
    <cfRule type="expression" dxfId="739" priority="320">
      <formula>J4=1</formula>
    </cfRule>
  </conditionalFormatting>
  <conditionalFormatting sqref="J5">
    <cfRule type="expression" dxfId="738" priority="321">
      <formula>K4=1</formula>
    </cfRule>
    <cfRule type="expression" dxfId="737" priority="322">
      <formula>K4=0</formula>
    </cfRule>
  </conditionalFormatting>
  <conditionalFormatting sqref="J7:K7">
    <cfRule type="expression" dxfId="736" priority="315">
      <formula>K4=1</formula>
    </cfRule>
    <cfRule type="expression" dxfId="735" priority="316">
      <formula>K4=0</formula>
    </cfRule>
  </conditionalFormatting>
  <conditionalFormatting sqref="J8:K8">
    <cfRule type="expression" dxfId="734" priority="313">
      <formula>K4=1</formula>
    </cfRule>
    <cfRule type="expression" dxfId="733" priority="314">
      <formula>K4=0</formula>
    </cfRule>
  </conditionalFormatting>
  <conditionalFormatting sqref="J9:K9">
    <cfRule type="expression" dxfId="732" priority="311">
      <formula>K4=1</formula>
    </cfRule>
    <cfRule type="expression" dxfId="731" priority="312">
      <formula>K4=0</formula>
    </cfRule>
  </conditionalFormatting>
  <conditionalFormatting sqref="J10:K10">
    <cfRule type="expression" dxfId="730" priority="309">
      <formula>K4=1</formula>
    </cfRule>
    <cfRule type="expression" dxfId="729" priority="310">
      <formula>K4=0</formula>
    </cfRule>
  </conditionalFormatting>
  <conditionalFormatting sqref="L6:M6">
    <cfRule type="expression" dxfId="728" priority="303">
      <formula>M4=1</formula>
    </cfRule>
    <cfRule type="expression" dxfId="727" priority="304">
      <formula>M4=0</formula>
    </cfRule>
  </conditionalFormatting>
  <conditionalFormatting sqref="M5">
    <cfRule type="expression" dxfId="726" priority="305">
      <formula>DAY(L5)&gt;7</formula>
    </cfRule>
    <cfRule type="expression" dxfId="725" priority="306">
      <formula>L4=1</formula>
    </cfRule>
  </conditionalFormatting>
  <conditionalFormatting sqref="L5">
    <cfRule type="expression" dxfId="724" priority="307">
      <formula>M4=1</formula>
    </cfRule>
    <cfRule type="expression" dxfId="723" priority="308">
      <formula>M4=0</formula>
    </cfRule>
  </conditionalFormatting>
  <conditionalFormatting sqref="L7:M7">
    <cfRule type="expression" dxfId="722" priority="301">
      <formula>M4=1</formula>
    </cfRule>
    <cfRule type="expression" dxfId="721" priority="302">
      <formula>M4=0</formula>
    </cfRule>
  </conditionalFormatting>
  <conditionalFormatting sqref="L8:M8">
    <cfRule type="expression" dxfId="720" priority="299">
      <formula>M4=1</formula>
    </cfRule>
    <cfRule type="expression" dxfId="719" priority="300">
      <formula>M4=0</formula>
    </cfRule>
  </conditionalFormatting>
  <conditionalFormatting sqref="L9:M9">
    <cfRule type="expression" dxfId="718" priority="297">
      <formula>M4=1</formula>
    </cfRule>
    <cfRule type="expression" dxfId="717" priority="298">
      <formula>M4=0</formula>
    </cfRule>
  </conditionalFormatting>
  <conditionalFormatting sqref="L10:M10">
    <cfRule type="expression" dxfId="716" priority="295">
      <formula>M4=1</formula>
    </cfRule>
    <cfRule type="expression" dxfId="715" priority="296">
      <formula>M4=0</formula>
    </cfRule>
  </conditionalFormatting>
  <conditionalFormatting sqref="N6">
    <cfRule type="expression" dxfId="714" priority="293">
      <formula>O4=1</formula>
    </cfRule>
    <cfRule type="expression" dxfId="713" priority="294">
      <formula>O4=2</formula>
    </cfRule>
  </conditionalFormatting>
  <conditionalFormatting sqref="N7">
    <cfRule type="expression" dxfId="712" priority="291">
      <formula>O4=1</formula>
    </cfRule>
    <cfRule type="expression" dxfId="711" priority="292">
      <formula>O4=2</formula>
    </cfRule>
  </conditionalFormatting>
  <conditionalFormatting sqref="N8">
    <cfRule type="expression" dxfId="710" priority="289">
      <formula>O4=1</formula>
    </cfRule>
    <cfRule type="expression" dxfId="709" priority="290">
      <formula>O4=2</formula>
    </cfRule>
  </conditionalFormatting>
  <conditionalFormatting sqref="N9">
    <cfRule type="expression" dxfId="708" priority="287">
      <formula>O4=1</formula>
    </cfRule>
    <cfRule type="expression" dxfId="707" priority="288">
      <formula>O4=2</formula>
    </cfRule>
  </conditionalFormatting>
  <conditionalFormatting sqref="N10">
    <cfRule type="expression" dxfId="706" priority="285">
      <formula>O4=1</formula>
    </cfRule>
    <cfRule type="expression" dxfId="705" priority="286">
      <formula>O4=2</formula>
    </cfRule>
  </conditionalFormatting>
  <conditionalFormatting sqref="O12">
    <cfRule type="expression" dxfId="704" priority="281">
      <formula>O11=2</formula>
    </cfRule>
    <cfRule type="expression" dxfId="703" priority="282">
      <formula>O11=1</formula>
    </cfRule>
  </conditionalFormatting>
  <conditionalFormatting sqref="N12">
    <cfRule type="expression" dxfId="702" priority="283">
      <formula>O11=2</formula>
    </cfRule>
    <cfRule type="expression" dxfId="701" priority="284">
      <formula>O11=1</formula>
    </cfRule>
  </conditionalFormatting>
  <conditionalFormatting sqref="N13">
    <cfRule type="expression" dxfId="700" priority="279">
      <formula>O11=1</formula>
    </cfRule>
    <cfRule type="expression" dxfId="699" priority="280">
      <formula>O11=2</formula>
    </cfRule>
  </conditionalFormatting>
  <conditionalFormatting sqref="N14">
    <cfRule type="expression" dxfId="698" priority="277">
      <formula>O11=1</formula>
    </cfRule>
    <cfRule type="expression" dxfId="697" priority="278">
      <formula>O11=2</formula>
    </cfRule>
  </conditionalFormatting>
  <conditionalFormatting sqref="N15">
    <cfRule type="expression" dxfId="696" priority="275">
      <formula>O11=1</formula>
    </cfRule>
    <cfRule type="expression" dxfId="695" priority="276">
      <formula>O11=2</formula>
    </cfRule>
  </conditionalFormatting>
  <conditionalFormatting sqref="N16">
    <cfRule type="expression" dxfId="694" priority="273">
      <formula>O11=1</formula>
    </cfRule>
    <cfRule type="expression" dxfId="693" priority="274">
      <formula>O11=2</formula>
    </cfRule>
  </conditionalFormatting>
  <conditionalFormatting sqref="N17">
    <cfRule type="expression" dxfId="692" priority="271">
      <formula>O11=1</formula>
    </cfRule>
    <cfRule type="expression" dxfId="691" priority="272">
      <formula>O11=2</formula>
    </cfRule>
  </conditionalFormatting>
  <conditionalFormatting sqref="O19">
    <cfRule type="expression" dxfId="690" priority="267">
      <formula>O18=2</formula>
    </cfRule>
    <cfRule type="expression" dxfId="689" priority="268">
      <formula>O18=1</formula>
    </cfRule>
  </conditionalFormatting>
  <conditionalFormatting sqref="N19">
    <cfRule type="expression" dxfId="688" priority="269">
      <formula>O18=2</formula>
    </cfRule>
    <cfRule type="expression" dxfId="687" priority="270">
      <formula>O18=1</formula>
    </cfRule>
  </conditionalFormatting>
  <conditionalFormatting sqref="N20">
    <cfRule type="expression" dxfId="686" priority="265">
      <formula>O18=1</formula>
    </cfRule>
    <cfRule type="expression" dxfId="685" priority="266">
      <formula>O18=2</formula>
    </cfRule>
  </conditionalFormatting>
  <conditionalFormatting sqref="N21">
    <cfRule type="expression" dxfId="684" priority="263">
      <formula>O18=1</formula>
    </cfRule>
    <cfRule type="expression" dxfId="683" priority="264">
      <formula>O18=2</formula>
    </cfRule>
  </conditionalFormatting>
  <conditionalFormatting sqref="N22">
    <cfRule type="expression" dxfId="682" priority="261">
      <formula>O18=1</formula>
    </cfRule>
    <cfRule type="expression" dxfId="681" priority="262">
      <formula>O18=2</formula>
    </cfRule>
  </conditionalFormatting>
  <conditionalFormatting sqref="N23">
    <cfRule type="expression" dxfId="680" priority="259">
      <formula>O18=1</formula>
    </cfRule>
    <cfRule type="expression" dxfId="679" priority="260">
      <formula>O18=2</formula>
    </cfRule>
  </conditionalFormatting>
  <conditionalFormatting sqref="N24">
    <cfRule type="expression" dxfId="678" priority="257">
      <formula>O18=1</formula>
    </cfRule>
    <cfRule type="expression" dxfId="677" priority="258">
      <formula>O18=2</formula>
    </cfRule>
  </conditionalFormatting>
  <conditionalFormatting sqref="O26">
    <cfRule type="expression" dxfId="676" priority="253">
      <formula>O25=2</formula>
    </cfRule>
    <cfRule type="expression" dxfId="675" priority="254">
      <formula>O25=1</formula>
    </cfRule>
  </conditionalFormatting>
  <conditionalFormatting sqref="N26">
    <cfRule type="expression" dxfId="674" priority="255">
      <formula>O25=2</formula>
    </cfRule>
    <cfRule type="expression" dxfId="673" priority="256">
      <formula>O25=1</formula>
    </cfRule>
  </conditionalFormatting>
  <conditionalFormatting sqref="N27">
    <cfRule type="expression" dxfId="672" priority="251">
      <formula>O25=1</formula>
    </cfRule>
    <cfRule type="expression" dxfId="671" priority="252">
      <formula>O25=2</formula>
    </cfRule>
  </conditionalFormatting>
  <conditionalFormatting sqref="N28">
    <cfRule type="expression" dxfId="670" priority="249">
      <formula>O25=1</formula>
    </cfRule>
    <cfRule type="expression" dxfId="669" priority="250">
      <formula>O25=2</formula>
    </cfRule>
  </conditionalFormatting>
  <conditionalFormatting sqref="N29">
    <cfRule type="expression" dxfId="668" priority="247">
      <formula>O25=1</formula>
    </cfRule>
    <cfRule type="expression" dxfId="667" priority="248">
      <formula>O25=2</formula>
    </cfRule>
  </conditionalFormatting>
  <conditionalFormatting sqref="N30">
    <cfRule type="expression" dxfId="666" priority="245">
      <formula>O25=1</formula>
    </cfRule>
    <cfRule type="expression" dxfId="665" priority="246">
      <formula>O25=2</formula>
    </cfRule>
  </conditionalFormatting>
  <conditionalFormatting sqref="N31">
    <cfRule type="expression" dxfId="664" priority="243">
      <formula>O25=1</formula>
    </cfRule>
    <cfRule type="expression" dxfId="663" priority="244">
      <formula>O25=2</formula>
    </cfRule>
  </conditionalFormatting>
  <conditionalFormatting sqref="N35">
    <cfRule type="expression" dxfId="662" priority="240">
      <formula>O32=0</formula>
    </cfRule>
    <cfRule type="expression" dxfId="661" priority="241">
      <formula>O32=1</formula>
    </cfRule>
    <cfRule type="expression" dxfId="660" priority="242">
      <formula>O32=2</formula>
    </cfRule>
  </conditionalFormatting>
  <conditionalFormatting sqref="N36">
    <cfRule type="expression" dxfId="659" priority="237">
      <formula>O32=0</formula>
    </cfRule>
    <cfRule type="expression" dxfId="658" priority="238">
      <formula>O32=1</formula>
    </cfRule>
    <cfRule type="expression" dxfId="657" priority="239">
      <formula>O32=2</formula>
    </cfRule>
  </conditionalFormatting>
  <conditionalFormatting sqref="N37">
    <cfRule type="expression" dxfId="656" priority="234">
      <formula>O32=0</formula>
    </cfRule>
    <cfRule type="expression" dxfId="655" priority="235">
      <formula>O32=1</formula>
    </cfRule>
    <cfRule type="expression" dxfId="654" priority="236">
      <formula>O32=2</formula>
    </cfRule>
  </conditionalFormatting>
  <conditionalFormatting sqref="N38">
    <cfRule type="expression" dxfId="653" priority="231">
      <formula>O32=0</formula>
    </cfRule>
    <cfRule type="expression" dxfId="652" priority="232">
      <formula>O32=1</formula>
    </cfRule>
    <cfRule type="expression" dxfId="651" priority="233">
      <formula>O32=2</formula>
    </cfRule>
  </conditionalFormatting>
  <conditionalFormatting sqref="B13:C13">
    <cfRule type="expression" dxfId="650" priority="230">
      <formula>C11=1</formula>
    </cfRule>
  </conditionalFormatting>
  <conditionalFormatting sqref="B14:C14">
    <cfRule type="expression" dxfId="649" priority="229">
      <formula>C11=1</formula>
    </cfRule>
  </conditionalFormatting>
  <conditionalFormatting sqref="B15:C15">
    <cfRule type="expression" dxfId="648" priority="228">
      <formula>C11=1</formula>
    </cfRule>
  </conditionalFormatting>
  <conditionalFormatting sqref="B16:C16">
    <cfRule type="expression" dxfId="647" priority="227">
      <formula>C11=1</formula>
    </cfRule>
  </conditionalFormatting>
  <conditionalFormatting sqref="B17:C17">
    <cfRule type="expression" dxfId="646" priority="226">
      <formula>C11=1</formula>
    </cfRule>
  </conditionalFormatting>
  <conditionalFormatting sqref="E12">
    <cfRule type="expression" dxfId="645" priority="224">
      <formula>E11=1</formula>
    </cfRule>
  </conditionalFormatting>
  <conditionalFormatting sqref="D12">
    <cfRule type="expression" dxfId="644" priority="225">
      <formula>E11=1</formula>
    </cfRule>
  </conditionalFormatting>
  <conditionalFormatting sqref="D13:E13">
    <cfRule type="expression" dxfId="643" priority="223">
      <formula>E11=1</formula>
    </cfRule>
  </conditionalFormatting>
  <conditionalFormatting sqref="D14:E14">
    <cfRule type="expression" dxfId="642" priority="222">
      <formula>E11=1</formula>
    </cfRule>
  </conditionalFormatting>
  <conditionalFormatting sqref="D15:E15">
    <cfRule type="expression" dxfId="641" priority="221">
      <formula>E11=1</formula>
    </cfRule>
  </conditionalFormatting>
  <conditionalFormatting sqref="D16:E16">
    <cfRule type="expression" dxfId="640" priority="220">
      <formula>E11=1</formula>
    </cfRule>
  </conditionalFormatting>
  <conditionalFormatting sqref="D17:E17">
    <cfRule type="expression" dxfId="639" priority="219">
      <formula>E11=1</formula>
    </cfRule>
  </conditionalFormatting>
  <conditionalFormatting sqref="G12">
    <cfRule type="expression" dxfId="638" priority="217">
      <formula>G11=1</formula>
    </cfRule>
  </conditionalFormatting>
  <conditionalFormatting sqref="F12">
    <cfRule type="expression" dxfId="637" priority="218">
      <formula>G11=1</formula>
    </cfRule>
  </conditionalFormatting>
  <conditionalFormatting sqref="F13:G13">
    <cfRule type="expression" dxfId="636" priority="216">
      <formula>G11=1</formula>
    </cfRule>
  </conditionalFormatting>
  <conditionalFormatting sqref="F14:G14">
    <cfRule type="expression" dxfId="635" priority="215">
      <formula>G11=1</formula>
    </cfRule>
  </conditionalFormatting>
  <conditionalFormatting sqref="F15:G15">
    <cfRule type="expression" dxfId="634" priority="214">
      <formula>G11=1</formula>
    </cfRule>
  </conditionalFormatting>
  <conditionalFormatting sqref="F16:G16">
    <cfRule type="expression" dxfId="633" priority="213">
      <formula>G11=1</formula>
    </cfRule>
  </conditionalFormatting>
  <conditionalFormatting sqref="F17:G17">
    <cfRule type="expression" dxfId="632" priority="212">
      <formula>G11=1</formula>
    </cfRule>
  </conditionalFormatting>
  <conditionalFormatting sqref="I12">
    <cfRule type="expression" dxfId="631" priority="210">
      <formula>I11=1</formula>
    </cfRule>
  </conditionalFormatting>
  <conditionalFormatting sqref="H12">
    <cfRule type="expression" dxfId="630" priority="211">
      <formula>I11=1</formula>
    </cfRule>
  </conditionalFormatting>
  <conditionalFormatting sqref="H13:I13">
    <cfRule type="expression" dxfId="629" priority="209">
      <formula>I11=1</formula>
    </cfRule>
  </conditionalFormatting>
  <conditionalFormatting sqref="H14:I14">
    <cfRule type="expression" dxfId="628" priority="208">
      <formula>I11=1</formula>
    </cfRule>
  </conditionalFormatting>
  <conditionalFormatting sqref="H15:I15">
    <cfRule type="expression" dxfId="627" priority="207">
      <formula>I11=1</formula>
    </cfRule>
  </conditionalFormatting>
  <conditionalFormatting sqref="H16:I16">
    <cfRule type="expression" dxfId="626" priority="206">
      <formula>I11=1</formula>
    </cfRule>
  </conditionalFormatting>
  <conditionalFormatting sqref="H17:I17">
    <cfRule type="expression" dxfId="625" priority="205">
      <formula>I11=1</formula>
    </cfRule>
  </conditionalFormatting>
  <conditionalFormatting sqref="K12">
    <cfRule type="expression" dxfId="624" priority="203">
      <formula>K11=1</formula>
    </cfRule>
  </conditionalFormatting>
  <conditionalFormatting sqref="J12">
    <cfRule type="expression" dxfId="623" priority="204">
      <formula>K11=1</formula>
    </cfRule>
  </conditionalFormatting>
  <conditionalFormatting sqref="J13:K13">
    <cfRule type="expression" dxfId="622" priority="202">
      <formula>K11=1</formula>
    </cfRule>
  </conditionalFormatting>
  <conditionalFormatting sqref="J14:K14">
    <cfRule type="expression" dxfId="621" priority="201">
      <formula>K11=1</formula>
    </cfRule>
  </conditionalFormatting>
  <conditionalFormatting sqref="J15:K15">
    <cfRule type="expression" dxfId="620" priority="200">
      <formula>K11=1</formula>
    </cfRule>
  </conditionalFormatting>
  <conditionalFormatting sqref="J16:K16">
    <cfRule type="expression" dxfId="619" priority="199">
      <formula>K11=1</formula>
    </cfRule>
  </conditionalFormatting>
  <conditionalFormatting sqref="J17:K17">
    <cfRule type="expression" dxfId="618" priority="198">
      <formula>K11=1</formula>
    </cfRule>
  </conditionalFormatting>
  <conditionalFormatting sqref="M12">
    <cfRule type="expression" dxfId="617" priority="196">
      <formula>M11=1</formula>
    </cfRule>
  </conditionalFormatting>
  <conditionalFormatting sqref="L12">
    <cfRule type="expression" dxfId="616" priority="197">
      <formula>M11=1</formula>
    </cfRule>
  </conditionalFormatting>
  <conditionalFormatting sqref="L13:M13">
    <cfRule type="expression" dxfId="615" priority="195">
      <formula>M11=1</formula>
    </cfRule>
  </conditionalFormatting>
  <conditionalFormatting sqref="L14:M14">
    <cfRule type="expression" dxfId="614" priority="194">
      <formula>M11=1</formula>
    </cfRule>
  </conditionalFormatting>
  <conditionalFormatting sqref="L15:M15">
    <cfRule type="expression" dxfId="613" priority="193">
      <formula>M11=1</formula>
    </cfRule>
  </conditionalFormatting>
  <conditionalFormatting sqref="L16:M16">
    <cfRule type="expression" dxfId="612" priority="192">
      <formula>M11=1</formula>
    </cfRule>
  </conditionalFormatting>
  <conditionalFormatting sqref="L17:M17">
    <cfRule type="expression" dxfId="611" priority="191">
      <formula>M11=1</formula>
    </cfRule>
  </conditionalFormatting>
  <conditionalFormatting sqref="C19">
    <cfRule type="expression" dxfId="610" priority="189">
      <formula>C18=1</formula>
    </cfRule>
  </conditionalFormatting>
  <conditionalFormatting sqref="B19">
    <cfRule type="expression" dxfId="609" priority="190">
      <formula>C18=1</formula>
    </cfRule>
  </conditionalFormatting>
  <conditionalFormatting sqref="B20:C20">
    <cfRule type="expression" dxfId="608" priority="188">
      <formula>C18=1</formula>
    </cfRule>
  </conditionalFormatting>
  <conditionalFormatting sqref="B21:C21">
    <cfRule type="expression" dxfId="607" priority="187">
      <formula>C18=1</formula>
    </cfRule>
  </conditionalFormatting>
  <conditionalFormatting sqref="B22:C22">
    <cfRule type="expression" dxfId="606" priority="186">
      <formula>C18=1</formula>
    </cfRule>
  </conditionalFormatting>
  <conditionalFormatting sqref="B23:C23">
    <cfRule type="expression" dxfId="605" priority="185">
      <formula>C18=1</formula>
    </cfRule>
  </conditionalFormatting>
  <conditionalFormatting sqref="B24:C24">
    <cfRule type="expression" dxfId="604" priority="184">
      <formula>C18=1</formula>
    </cfRule>
  </conditionalFormatting>
  <conditionalFormatting sqref="E19">
    <cfRule type="expression" dxfId="603" priority="182">
      <formula>E18=1</formula>
    </cfRule>
  </conditionalFormatting>
  <conditionalFormatting sqref="D19">
    <cfRule type="expression" dxfId="602" priority="183">
      <formula>E18=1</formula>
    </cfRule>
  </conditionalFormatting>
  <conditionalFormatting sqref="D20:E20">
    <cfRule type="expression" dxfId="601" priority="181">
      <formula>E18=1</formula>
    </cfRule>
  </conditionalFormatting>
  <conditionalFormatting sqref="D21:E21">
    <cfRule type="expression" dxfId="600" priority="180">
      <formula>E18=1</formula>
    </cfRule>
  </conditionalFormatting>
  <conditionalFormatting sqref="D22:E22">
    <cfRule type="expression" dxfId="599" priority="179">
      <formula>E18=1</formula>
    </cfRule>
  </conditionalFormatting>
  <conditionalFormatting sqref="D23:E23">
    <cfRule type="expression" dxfId="598" priority="178">
      <formula>E18=1</formula>
    </cfRule>
  </conditionalFormatting>
  <conditionalFormatting sqref="D24:E24">
    <cfRule type="expression" dxfId="597" priority="177">
      <formula>E18=1</formula>
    </cfRule>
  </conditionalFormatting>
  <conditionalFormatting sqref="G19">
    <cfRule type="expression" dxfId="596" priority="175">
      <formula>G18=1</formula>
    </cfRule>
  </conditionalFormatting>
  <conditionalFormatting sqref="F19">
    <cfRule type="expression" dxfId="595" priority="176">
      <formula>G18=1</formula>
    </cfRule>
  </conditionalFormatting>
  <conditionalFormatting sqref="F20:G20">
    <cfRule type="expression" dxfId="594" priority="174">
      <formula>G18=1</formula>
    </cfRule>
  </conditionalFormatting>
  <conditionalFormatting sqref="F21:G21">
    <cfRule type="expression" dxfId="593" priority="173">
      <formula>G18=1</formula>
    </cfRule>
  </conditionalFormatting>
  <conditionalFormatting sqref="F22:G22">
    <cfRule type="expression" dxfId="592" priority="172">
      <formula>G18=1</formula>
    </cfRule>
  </conditionalFormatting>
  <conditionalFormatting sqref="F23:G23">
    <cfRule type="expression" dxfId="591" priority="171">
      <formula>G18=1</formula>
    </cfRule>
  </conditionalFormatting>
  <conditionalFormatting sqref="F24:G24">
    <cfRule type="expression" dxfId="590" priority="170">
      <formula>G18=1</formula>
    </cfRule>
  </conditionalFormatting>
  <conditionalFormatting sqref="I19">
    <cfRule type="expression" dxfId="589" priority="168">
      <formula>I18=1</formula>
    </cfRule>
  </conditionalFormatting>
  <conditionalFormatting sqref="H19">
    <cfRule type="expression" dxfId="588" priority="169">
      <formula>I18=1</formula>
    </cfRule>
  </conditionalFormatting>
  <conditionalFormatting sqref="H20:I20">
    <cfRule type="expression" dxfId="587" priority="167">
      <formula>I18=1</formula>
    </cfRule>
  </conditionalFormatting>
  <conditionalFormatting sqref="H21:I21">
    <cfRule type="expression" dxfId="586" priority="166">
      <formula>I18=1</formula>
    </cfRule>
  </conditionalFormatting>
  <conditionalFormatting sqref="H22:I22">
    <cfRule type="expression" dxfId="585" priority="165">
      <formula>I18=1</formula>
    </cfRule>
  </conditionalFormatting>
  <conditionalFormatting sqref="H23:I23">
    <cfRule type="expression" dxfId="584" priority="164">
      <formula>I18=1</formula>
    </cfRule>
  </conditionalFormatting>
  <conditionalFormatting sqref="H24:I24">
    <cfRule type="expression" dxfId="583" priority="163">
      <formula>I18=1</formula>
    </cfRule>
  </conditionalFormatting>
  <conditionalFormatting sqref="K19">
    <cfRule type="expression" dxfId="582" priority="161">
      <formula>K18=1</formula>
    </cfRule>
  </conditionalFormatting>
  <conditionalFormatting sqref="J19">
    <cfRule type="expression" dxfId="581" priority="162">
      <formula>K18=1</formula>
    </cfRule>
  </conditionalFormatting>
  <conditionalFormatting sqref="J20:K20">
    <cfRule type="expression" dxfId="580" priority="160">
      <formula>K18=1</formula>
    </cfRule>
  </conditionalFormatting>
  <conditionalFormatting sqref="J21:K21">
    <cfRule type="expression" dxfId="579" priority="159">
      <formula>K18=1</formula>
    </cfRule>
  </conditionalFormatting>
  <conditionalFormatting sqref="J22:K22">
    <cfRule type="expression" dxfId="578" priority="158">
      <formula>K18=1</formula>
    </cfRule>
  </conditionalFormatting>
  <conditionalFormatting sqref="J23:K23">
    <cfRule type="expression" dxfId="577" priority="157">
      <formula>K18=1</formula>
    </cfRule>
  </conditionalFormatting>
  <conditionalFormatting sqref="J24:K24">
    <cfRule type="expression" dxfId="576" priority="156">
      <formula>K18=1</formula>
    </cfRule>
  </conditionalFormatting>
  <conditionalFormatting sqref="M19">
    <cfRule type="expression" dxfId="575" priority="154">
      <formula>M18=1</formula>
    </cfRule>
  </conditionalFormatting>
  <conditionalFormatting sqref="L19">
    <cfRule type="expression" dxfId="574" priority="155">
      <formula>M18=1</formula>
    </cfRule>
  </conditionalFormatting>
  <conditionalFormatting sqref="L20:M20">
    <cfRule type="expression" dxfId="573" priority="153">
      <formula>M18=1</formula>
    </cfRule>
  </conditionalFormatting>
  <conditionalFormatting sqref="L21:M21">
    <cfRule type="expression" dxfId="572" priority="152">
      <formula>M18=1</formula>
    </cfRule>
  </conditionalFormatting>
  <conditionalFormatting sqref="L22:M22">
    <cfRule type="expression" dxfId="571" priority="151">
      <formula>M18=1</formula>
    </cfRule>
  </conditionalFormatting>
  <conditionalFormatting sqref="L23:M23">
    <cfRule type="expression" dxfId="570" priority="150">
      <formula>M18=1</formula>
    </cfRule>
  </conditionalFormatting>
  <conditionalFormatting sqref="L24:M24">
    <cfRule type="expression" dxfId="569" priority="149">
      <formula>M18=1</formula>
    </cfRule>
  </conditionalFormatting>
  <conditionalFormatting sqref="C26">
    <cfRule type="expression" dxfId="568" priority="147">
      <formula>C25=1</formula>
    </cfRule>
  </conditionalFormatting>
  <conditionalFormatting sqref="B26">
    <cfRule type="expression" dxfId="567" priority="148">
      <formula>C25=1</formula>
    </cfRule>
  </conditionalFormatting>
  <conditionalFormatting sqref="B27:C27">
    <cfRule type="expression" dxfId="566" priority="146">
      <formula>C25=1</formula>
    </cfRule>
  </conditionalFormatting>
  <conditionalFormatting sqref="B28:C28">
    <cfRule type="expression" dxfId="565" priority="145">
      <formula>C25=1</formula>
    </cfRule>
  </conditionalFormatting>
  <conditionalFormatting sqref="B29:C29">
    <cfRule type="expression" dxfId="564" priority="144">
      <formula>C25=1</formula>
    </cfRule>
  </conditionalFormatting>
  <conditionalFormatting sqref="B30:C30">
    <cfRule type="expression" dxfId="563" priority="143">
      <formula>C25=1</formula>
    </cfRule>
  </conditionalFormatting>
  <conditionalFormatting sqref="B31:C31">
    <cfRule type="expression" dxfId="562" priority="142">
      <formula>C25=1</formula>
    </cfRule>
  </conditionalFormatting>
  <conditionalFormatting sqref="E26">
    <cfRule type="expression" dxfId="561" priority="140">
      <formula>E25=1</formula>
    </cfRule>
  </conditionalFormatting>
  <conditionalFormatting sqref="D26">
    <cfRule type="expression" dxfId="560" priority="141">
      <formula>E25=1</formula>
    </cfRule>
  </conditionalFormatting>
  <conditionalFormatting sqref="D27:E27">
    <cfRule type="expression" dxfId="559" priority="139">
      <formula>E25=1</formula>
    </cfRule>
  </conditionalFormatting>
  <conditionalFormatting sqref="D28:E28">
    <cfRule type="expression" dxfId="558" priority="138">
      <formula>E25=1</formula>
    </cfRule>
  </conditionalFormatting>
  <conditionalFormatting sqref="D29:E29">
    <cfRule type="expression" dxfId="557" priority="137">
      <formula>E25=1</formula>
    </cfRule>
  </conditionalFormatting>
  <conditionalFormatting sqref="D30:E30">
    <cfRule type="expression" dxfId="556" priority="136">
      <formula>E25=1</formula>
    </cfRule>
  </conditionalFormatting>
  <conditionalFormatting sqref="D31:E31">
    <cfRule type="expression" dxfId="555" priority="135">
      <formula>E25=1</formula>
    </cfRule>
  </conditionalFormatting>
  <conditionalFormatting sqref="G26">
    <cfRule type="expression" dxfId="554" priority="133">
      <formula>G25=1</formula>
    </cfRule>
  </conditionalFormatting>
  <conditionalFormatting sqref="F26">
    <cfRule type="expression" dxfId="553" priority="134">
      <formula>G25=1</formula>
    </cfRule>
  </conditionalFormatting>
  <conditionalFormatting sqref="F27:G27">
    <cfRule type="expression" dxfId="552" priority="132">
      <formula>G25=1</formula>
    </cfRule>
  </conditionalFormatting>
  <conditionalFormatting sqref="F28:G28">
    <cfRule type="expression" dxfId="551" priority="131">
      <formula>G25=1</formula>
    </cfRule>
  </conditionalFormatting>
  <conditionalFormatting sqref="F29:G29">
    <cfRule type="expression" dxfId="550" priority="130">
      <formula>G25=1</formula>
    </cfRule>
  </conditionalFormatting>
  <conditionalFormatting sqref="F30:G30">
    <cfRule type="expression" dxfId="549" priority="129">
      <formula>G25=1</formula>
    </cfRule>
  </conditionalFormatting>
  <conditionalFormatting sqref="F31:G31">
    <cfRule type="expression" dxfId="548" priority="128">
      <formula>G25=1</formula>
    </cfRule>
  </conditionalFormatting>
  <conditionalFormatting sqref="I26">
    <cfRule type="expression" dxfId="547" priority="126">
      <formula>I25=1</formula>
    </cfRule>
  </conditionalFormatting>
  <conditionalFormatting sqref="H26">
    <cfRule type="expression" dxfId="546" priority="127">
      <formula>I25=1</formula>
    </cfRule>
  </conditionalFormatting>
  <conditionalFormatting sqref="H27:I27">
    <cfRule type="expression" dxfId="545" priority="125">
      <formula>I25=1</formula>
    </cfRule>
  </conditionalFormatting>
  <conditionalFormatting sqref="H28:I28">
    <cfRule type="expression" dxfId="544" priority="124">
      <formula>I25=1</formula>
    </cfRule>
  </conditionalFormatting>
  <conditionalFormatting sqref="H29:I29">
    <cfRule type="expression" dxfId="543" priority="123">
      <formula>I25=1</formula>
    </cfRule>
  </conditionalFormatting>
  <conditionalFormatting sqref="H30:I30">
    <cfRule type="expression" dxfId="542" priority="122">
      <formula>I25=1</formula>
    </cfRule>
  </conditionalFormatting>
  <conditionalFormatting sqref="H31:I31">
    <cfRule type="expression" dxfId="541" priority="121">
      <formula>I25=1</formula>
    </cfRule>
  </conditionalFormatting>
  <conditionalFormatting sqref="K26">
    <cfRule type="expression" dxfId="540" priority="119">
      <formula>K25=1</formula>
    </cfRule>
  </conditionalFormatting>
  <conditionalFormatting sqref="J26">
    <cfRule type="expression" dxfId="539" priority="120">
      <formula>K25=1</formula>
    </cfRule>
  </conditionalFormatting>
  <conditionalFormatting sqref="J27:K27">
    <cfRule type="expression" dxfId="538" priority="118">
      <formula>K25=1</formula>
    </cfRule>
  </conditionalFormatting>
  <conditionalFormatting sqref="J28:K28">
    <cfRule type="expression" dxfId="537" priority="117">
      <formula>K25=1</formula>
    </cfRule>
  </conditionalFormatting>
  <conditionalFormatting sqref="J29:K29">
    <cfRule type="expression" dxfId="536" priority="116">
      <formula>K25=1</formula>
    </cfRule>
  </conditionalFormatting>
  <conditionalFormatting sqref="J30:K30">
    <cfRule type="expression" dxfId="535" priority="115">
      <formula>K25=1</formula>
    </cfRule>
  </conditionalFormatting>
  <conditionalFormatting sqref="J31:K31">
    <cfRule type="expression" dxfId="534" priority="114">
      <formula>K25=1</formula>
    </cfRule>
  </conditionalFormatting>
  <conditionalFormatting sqref="M26">
    <cfRule type="expression" dxfId="533" priority="112">
      <formula>M25=1</formula>
    </cfRule>
  </conditionalFormatting>
  <conditionalFormatting sqref="L26">
    <cfRule type="expression" dxfId="532" priority="113">
      <formula>M25=1</formula>
    </cfRule>
  </conditionalFormatting>
  <conditionalFormatting sqref="L27:M27">
    <cfRule type="expression" dxfId="531" priority="111">
      <formula>M25=1</formula>
    </cfRule>
  </conditionalFormatting>
  <conditionalFormatting sqref="L28:M28">
    <cfRule type="expression" dxfId="530" priority="110">
      <formula>M25=1</formula>
    </cfRule>
  </conditionalFormatting>
  <conditionalFormatting sqref="L29:M29">
    <cfRule type="expression" dxfId="529" priority="109">
      <formula>M25=1</formula>
    </cfRule>
  </conditionalFormatting>
  <conditionalFormatting sqref="L30:M30">
    <cfRule type="expression" dxfId="528" priority="108">
      <formula>M25=1</formula>
    </cfRule>
  </conditionalFormatting>
  <conditionalFormatting sqref="L31:M31">
    <cfRule type="expression" dxfId="527" priority="107">
      <formula>M25=1</formula>
    </cfRule>
  </conditionalFormatting>
  <conditionalFormatting sqref="B33">
    <cfRule type="expression" dxfId="526" priority="389">
      <formula>C32=1</formula>
    </cfRule>
    <cfRule type="expression" dxfId="525" priority="390">
      <formula>C32=0</formula>
    </cfRule>
  </conditionalFormatting>
  <conditionalFormatting sqref="C33">
    <cfRule type="expression" dxfId="524" priority="387">
      <formula>C32=1</formula>
    </cfRule>
    <cfRule type="expression" dxfId="523" priority="388">
      <formula>C32=0</formula>
    </cfRule>
  </conditionalFormatting>
  <conditionalFormatting sqref="B34">
    <cfRule type="expression" dxfId="522" priority="385">
      <formula>C32=0</formula>
    </cfRule>
    <cfRule type="expression" dxfId="521" priority="386">
      <formula>C32=1</formula>
    </cfRule>
  </conditionalFormatting>
  <conditionalFormatting sqref="B35">
    <cfRule type="expression" dxfId="520" priority="105">
      <formula>C32=0</formula>
    </cfRule>
    <cfRule type="expression" dxfId="519" priority="106">
      <formula>C32=1</formula>
    </cfRule>
  </conditionalFormatting>
  <conditionalFormatting sqref="B36">
    <cfRule type="expression" dxfId="518" priority="103">
      <formula>C32=0</formula>
    </cfRule>
    <cfRule type="expression" dxfId="517" priority="104">
      <formula>C32=1</formula>
    </cfRule>
  </conditionalFormatting>
  <conditionalFormatting sqref="B37">
    <cfRule type="expression" dxfId="516" priority="101">
      <formula>C32=0</formula>
    </cfRule>
    <cfRule type="expression" dxfId="515" priority="102">
      <formula>C32=1</formula>
    </cfRule>
  </conditionalFormatting>
  <conditionalFormatting sqref="B38">
    <cfRule type="expression" dxfId="514" priority="99">
      <formula>C32=0</formula>
    </cfRule>
    <cfRule type="expression" dxfId="513" priority="100">
      <formula>C32=1</formula>
    </cfRule>
  </conditionalFormatting>
  <conditionalFormatting sqref="D33">
    <cfRule type="expression" dxfId="512" priority="97">
      <formula>E32=1</formula>
    </cfRule>
    <cfRule type="expression" dxfId="511" priority="98">
      <formula>E32=0</formula>
    </cfRule>
  </conditionalFormatting>
  <conditionalFormatting sqref="E33">
    <cfRule type="expression" dxfId="510" priority="95">
      <formula>E32=1</formula>
    </cfRule>
    <cfRule type="expression" dxfId="509" priority="96">
      <formula>E32=0</formula>
    </cfRule>
  </conditionalFormatting>
  <conditionalFormatting sqref="D34">
    <cfRule type="expression" dxfId="508" priority="93">
      <formula>E32=0</formula>
    </cfRule>
    <cfRule type="expression" dxfId="507" priority="94">
      <formula>E32=1</formula>
    </cfRule>
  </conditionalFormatting>
  <conditionalFormatting sqref="D35">
    <cfRule type="expression" dxfId="506" priority="91">
      <formula>E32=0</formula>
    </cfRule>
    <cfRule type="expression" dxfId="505" priority="92">
      <formula>E32=1</formula>
    </cfRule>
  </conditionalFormatting>
  <conditionalFormatting sqref="D36">
    <cfRule type="expression" dxfId="504" priority="89">
      <formula>E32=0</formula>
    </cfRule>
    <cfRule type="expression" dxfId="503" priority="90">
      <formula>E32=1</formula>
    </cfRule>
  </conditionalFormatting>
  <conditionalFormatting sqref="D37">
    <cfRule type="expression" dxfId="502" priority="87">
      <formula>E32=0</formula>
    </cfRule>
    <cfRule type="expression" dxfId="501" priority="88">
      <formula>E32=1</formula>
    </cfRule>
  </conditionalFormatting>
  <conditionalFormatting sqref="D38">
    <cfRule type="expression" dxfId="500" priority="85">
      <formula>E32=0</formula>
    </cfRule>
    <cfRule type="expression" dxfId="499" priority="86">
      <formula>E32=1</formula>
    </cfRule>
  </conditionalFormatting>
  <conditionalFormatting sqref="F33">
    <cfRule type="expression" dxfId="498" priority="83">
      <formula>G32=1</formula>
    </cfRule>
    <cfRule type="expression" dxfId="497" priority="84">
      <formula>G32=0</formula>
    </cfRule>
  </conditionalFormatting>
  <conditionalFormatting sqref="G33">
    <cfRule type="expression" dxfId="496" priority="81">
      <formula>G32=1</formula>
    </cfRule>
    <cfRule type="expression" dxfId="495" priority="82">
      <formula>G32=0</formula>
    </cfRule>
  </conditionalFormatting>
  <conditionalFormatting sqref="F34">
    <cfRule type="expression" dxfId="494" priority="79">
      <formula>G32=0</formula>
    </cfRule>
    <cfRule type="expression" dxfId="493" priority="80">
      <formula>G32=1</formula>
    </cfRule>
  </conditionalFormatting>
  <conditionalFormatting sqref="F35">
    <cfRule type="expression" dxfId="492" priority="77">
      <formula>G32=0</formula>
    </cfRule>
    <cfRule type="expression" dxfId="491" priority="78">
      <formula>G32=1</formula>
    </cfRule>
  </conditionalFormatting>
  <conditionalFormatting sqref="F36">
    <cfRule type="expression" dxfId="490" priority="75">
      <formula>G32=0</formula>
    </cfRule>
    <cfRule type="expression" dxfId="489" priority="76">
      <formula>G32=1</formula>
    </cfRule>
  </conditionalFormatting>
  <conditionalFormatting sqref="F37">
    <cfRule type="expression" dxfId="488" priority="73">
      <formula>G32=0</formula>
    </cfRule>
    <cfRule type="expression" dxfId="487" priority="74">
      <formula>G32=1</formula>
    </cfRule>
  </conditionalFormatting>
  <conditionalFormatting sqref="F38">
    <cfRule type="expression" dxfId="486" priority="71">
      <formula>G32=0</formula>
    </cfRule>
    <cfRule type="expression" dxfId="485" priority="72">
      <formula>G32=1</formula>
    </cfRule>
  </conditionalFormatting>
  <conditionalFormatting sqref="H33">
    <cfRule type="expression" dxfId="484" priority="69">
      <formula>I32=1</formula>
    </cfRule>
    <cfRule type="expression" dxfId="483" priority="70">
      <formula>I32=0</formula>
    </cfRule>
  </conditionalFormatting>
  <conditionalFormatting sqref="I33">
    <cfRule type="expression" dxfId="482" priority="67">
      <formula>I32=1</formula>
    </cfRule>
    <cfRule type="expression" dxfId="481" priority="68">
      <formula>I32=0</formula>
    </cfRule>
  </conditionalFormatting>
  <conditionalFormatting sqref="H34">
    <cfRule type="expression" dxfId="480" priority="65">
      <formula>I32=0</formula>
    </cfRule>
    <cfRule type="expression" dxfId="479" priority="66">
      <formula>I32=1</formula>
    </cfRule>
  </conditionalFormatting>
  <conditionalFormatting sqref="H35">
    <cfRule type="expression" dxfId="478" priority="63">
      <formula>I32=0</formula>
    </cfRule>
    <cfRule type="expression" dxfId="477" priority="64">
      <formula>I32=1</formula>
    </cfRule>
  </conditionalFormatting>
  <conditionalFormatting sqref="H36">
    <cfRule type="expression" dxfId="476" priority="61">
      <formula>I32=0</formula>
    </cfRule>
    <cfRule type="expression" dxfId="475" priority="62">
      <formula>I32=1</formula>
    </cfRule>
  </conditionalFormatting>
  <conditionalFormatting sqref="H37">
    <cfRule type="expression" dxfId="474" priority="59">
      <formula>I32=0</formula>
    </cfRule>
    <cfRule type="expression" dxfId="473" priority="60">
      <formula>I32=1</formula>
    </cfRule>
  </conditionalFormatting>
  <conditionalFormatting sqref="H38">
    <cfRule type="expression" dxfId="472" priority="57">
      <formula>I32=0</formula>
    </cfRule>
    <cfRule type="expression" dxfId="471" priority="58">
      <formula>I32=1</formula>
    </cfRule>
  </conditionalFormatting>
  <conditionalFormatting sqref="J33">
    <cfRule type="expression" dxfId="470" priority="55">
      <formula>K32=1</formula>
    </cfRule>
    <cfRule type="expression" dxfId="469" priority="56">
      <formula>K32=0</formula>
    </cfRule>
  </conditionalFormatting>
  <conditionalFormatting sqref="K33">
    <cfRule type="expression" dxfId="468" priority="53">
      <formula>K32=1</formula>
    </cfRule>
    <cfRule type="expression" dxfId="467" priority="54">
      <formula>K32=0</formula>
    </cfRule>
  </conditionalFormatting>
  <conditionalFormatting sqref="J34">
    <cfRule type="expression" dxfId="466" priority="51">
      <formula>K32=0</formula>
    </cfRule>
    <cfRule type="expression" dxfId="465" priority="52">
      <formula>K32=1</formula>
    </cfRule>
  </conditionalFormatting>
  <conditionalFormatting sqref="J35">
    <cfRule type="expression" dxfId="464" priority="49">
      <formula>K32=0</formula>
    </cfRule>
    <cfRule type="expression" dxfId="463" priority="50">
      <formula>K32=1</formula>
    </cfRule>
  </conditionalFormatting>
  <conditionalFormatting sqref="J36">
    <cfRule type="expression" dxfId="462" priority="47">
      <formula>K32=0</formula>
    </cfRule>
    <cfRule type="expression" dxfId="461" priority="48">
      <formula>K32=1</formula>
    </cfRule>
  </conditionalFormatting>
  <conditionalFormatting sqref="J37">
    <cfRule type="expression" dxfId="460" priority="45">
      <formula>K32=0</formula>
    </cfRule>
    <cfRule type="expression" dxfId="459" priority="46">
      <formula>K32=1</formula>
    </cfRule>
  </conditionalFormatting>
  <conditionalFormatting sqref="J38">
    <cfRule type="expression" dxfId="458" priority="43">
      <formula>K32=0</formula>
    </cfRule>
    <cfRule type="expression" dxfId="457" priority="44">
      <formula>K32=1</formula>
    </cfRule>
  </conditionalFormatting>
  <conditionalFormatting sqref="L33">
    <cfRule type="expression" dxfId="456" priority="41">
      <formula>M32=1</formula>
    </cfRule>
    <cfRule type="expression" dxfId="455" priority="42">
      <formula>M32=0</formula>
    </cfRule>
  </conditionalFormatting>
  <conditionalFormatting sqref="M33">
    <cfRule type="expression" dxfId="454" priority="39">
      <formula>M32=1</formula>
    </cfRule>
    <cfRule type="expression" dxfId="453" priority="40">
      <formula>M32=0</formula>
    </cfRule>
  </conditionalFormatting>
  <conditionalFormatting sqref="L34">
    <cfRule type="expression" dxfId="452" priority="37">
      <formula>M32=0</formula>
    </cfRule>
    <cfRule type="expression" dxfId="451" priority="38">
      <formula>M32=1</formula>
    </cfRule>
  </conditionalFormatting>
  <conditionalFormatting sqref="L35">
    <cfRule type="expression" dxfId="450" priority="35">
      <formula>M32=0</formula>
    </cfRule>
    <cfRule type="expression" dxfId="449" priority="36">
      <formula>M32=1</formula>
    </cfRule>
  </conditionalFormatting>
  <conditionalFormatting sqref="L36">
    <cfRule type="expression" dxfId="448" priority="33">
      <formula>M32=0</formula>
    </cfRule>
    <cfRule type="expression" dxfId="447" priority="34">
      <formula>M32=1</formula>
    </cfRule>
  </conditionalFormatting>
  <conditionalFormatting sqref="L37">
    <cfRule type="expression" dxfId="446" priority="31">
      <formula>M32=0</formula>
    </cfRule>
    <cfRule type="expression" dxfId="445" priority="32">
      <formula>M32=1</formula>
    </cfRule>
  </conditionalFormatting>
  <conditionalFormatting sqref="L38">
    <cfRule type="expression" dxfId="444" priority="29">
      <formula>M32=0</formula>
    </cfRule>
    <cfRule type="expression" dxfId="443" priority="30">
      <formula>M32=1</formula>
    </cfRule>
  </conditionalFormatting>
  <conditionalFormatting sqref="B40">
    <cfRule type="expression" dxfId="442" priority="27">
      <formula>C39=1</formula>
    </cfRule>
    <cfRule type="expression" dxfId="441" priority="28">
      <formula>C39=0</formula>
    </cfRule>
  </conditionalFormatting>
  <conditionalFormatting sqref="C40">
    <cfRule type="expression" dxfId="440" priority="25">
      <formula>C39=1</formula>
    </cfRule>
    <cfRule type="expression" dxfId="439" priority="26">
      <formula>C39=0</formula>
    </cfRule>
  </conditionalFormatting>
  <conditionalFormatting sqref="B41">
    <cfRule type="expression" dxfId="438" priority="23">
      <formula>C39=0</formula>
    </cfRule>
    <cfRule type="expression" dxfId="437" priority="24">
      <formula>C39=1</formula>
    </cfRule>
  </conditionalFormatting>
  <conditionalFormatting sqref="B42">
    <cfRule type="expression" dxfId="436" priority="21">
      <formula>C39=0</formula>
    </cfRule>
    <cfRule type="expression" dxfId="435" priority="22">
      <formula>C39=1</formula>
    </cfRule>
  </conditionalFormatting>
  <conditionalFormatting sqref="B43">
    <cfRule type="expression" dxfId="434" priority="19">
      <formula>C39=0</formula>
    </cfRule>
    <cfRule type="expression" dxfId="433" priority="20">
      <formula>C39=1</formula>
    </cfRule>
  </conditionalFormatting>
  <conditionalFormatting sqref="B44">
    <cfRule type="expression" dxfId="432" priority="17">
      <formula>C39=0</formula>
    </cfRule>
    <cfRule type="expression" dxfId="431" priority="18">
      <formula>C39=1</formula>
    </cfRule>
  </conditionalFormatting>
  <conditionalFormatting sqref="B45">
    <cfRule type="expression" dxfId="430" priority="15">
      <formula>C39=0</formula>
    </cfRule>
    <cfRule type="expression" dxfId="429" priority="16">
      <formula>C39=1</formula>
    </cfRule>
  </conditionalFormatting>
  <conditionalFormatting sqref="D40">
    <cfRule type="expression" dxfId="428" priority="13">
      <formula>E39=1</formula>
    </cfRule>
    <cfRule type="expression" dxfId="427" priority="14">
      <formula>E39=0</formula>
    </cfRule>
  </conditionalFormatting>
  <conditionalFormatting sqref="E40">
    <cfRule type="expression" dxfId="426" priority="11">
      <formula>E39=1</formula>
    </cfRule>
    <cfRule type="expression" dxfId="425" priority="12">
      <formula>E39=0</formula>
    </cfRule>
  </conditionalFormatting>
  <conditionalFormatting sqref="D41">
    <cfRule type="expression" dxfId="424" priority="9">
      <formula>E39=0</formula>
    </cfRule>
    <cfRule type="expression" dxfId="423" priority="10">
      <formula>E39=1</formula>
    </cfRule>
  </conditionalFormatting>
  <conditionalFormatting sqref="D42">
    <cfRule type="expression" dxfId="422" priority="7">
      <formula>E39=0</formula>
    </cfRule>
    <cfRule type="expression" dxfId="421" priority="8">
      <formula>E39=1</formula>
    </cfRule>
  </conditionalFormatting>
  <conditionalFormatting sqref="D43">
    <cfRule type="expression" dxfId="420" priority="5">
      <formula>E39=0</formula>
    </cfRule>
    <cfRule type="expression" dxfId="419" priority="6">
      <formula>E39=1</formula>
    </cfRule>
  </conditionalFormatting>
  <conditionalFormatting sqref="D44">
    <cfRule type="expression" dxfId="418" priority="3">
      <formula>E39=0</formula>
    </cfRule>
    <cfRule type="expression" dxfId="417" priority="4">
      <formula>E39=1</formula>
    </cfRule>
  </conditionalFormatting>
  <conditionalFormatting sqref="D45">
    <cfRule type="expression" dxfId="416" priority="1">
      <formula>E39=0</formula>
    </cfRule>
    <cfRule type="expression" dxfId="415" priority="2">
      <formula>E39=1</formula>
    </cfRule>
  </conditionalFormatting>
  <conditionalFormatting sqref="O39">
    <cfRule type="expression" dxfId="414" priority="408">
      <formula>#REF!=0</formula>
    </cfRule>
    <cfRule type="expression" dxfId="413" priority="409">
      <formula>DAY(O34)&lt;10</formula>
    </cfRule>
    <cfRule type="expression" dxfId="412" priority="410">
      <formula>#REF!&lt;&gt;""</formula>
    </cfRule>
    <cfRule type="expression" dxfId="411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62FC-4336-4531-AF5B-0611C34DE93D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DATE(祝日計算!A2,C1,1)</f>
        <v>43891</v>
      </c>
      <c r="C1" s="96">
        <f ca="1">VALUE(SUBSTITUTE(RIGHT(CELL("filename",A2),LEN(CELL("filename",A2))-FIND("]",CELL("filename",A2))),"月",""))</f>
        <v>3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3月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33" t="s">
        <v>169</v>
      </c>
      <c r="C3" s="134"/>
      <c r="D3" s="133" t="s">
        <v>168</v>
      </c>
      <c r="E3" s="134"/>
      <c r="F3" s="133" t="s">
        <v>167</v>
      </c>
      <c r="G3" s="134"/>
      <c r="H3" s="133" t="s">
        <v>166</v>
      </c>
      <c r="I3" s="134"/>
      <c r="J3" s="133" t="s">
        <v>165</v>
      </c>
      <c r="K3" s="134"/>
      <c r="L3" s="133" t="s">
        <v>164</v>
      </c>
      <c r="M3" s="134"/>
      <c r="N3" s="135" t="s">
        <v>163</v>
      </c>
      <c r="O3" s="134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1</v>
      </c>
      <c r="D4" s="91">
        <f ca="1">IF(D5="","",VLOOKUP(D5,祝日計算!$AR$2:$AU$1099,4,FALSE))</f>
        <v>0</v>
      </c>
      <c r="E4" s="89" t="str">
        <f ca="1">IF(DAY(D5)&gt;7,0,IF(D4=1,1,""))</f>
        <v/>
      </c>
      <c r="F4" s="91">
        <f ca="1">IF(F5="","",VLOOKUP(F5,祝日計算!$AR$2:$AU$1099,4,FALSE))</f>
        <v>0</v>
      </c>
      <c r="G4" s="89" t="str">
        <f ca="1">IF(DAY(F5)&gt;7,0,IF(F4=1,1,""))</f>
        <v/>
      </c>
      <c r="H4" s="91">
        <f ca="1">IF(H5="","",VLOOKUP(H5,祝日計算!$AR$2:$AU$1099,4,FALSE))</f>
        <v>0</v>
      </c>
      <c r="I4" s="89" t="str">
        <f ca="1">IF(DAY(H5)&gt;7,0,IF(H4=1,1,""))</f>
        <v/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43891</v>
      </c>
      <c r="C5" s="75" t="str">
        <f ca="1">IFERROR(VLOOKUP(B5,祝日計算!$AO$2:$AP$282,2,FALSE),"")</f>
        <v/>
      </c>
      <c r="D5" s="71">
        <f ca="1">B5+1</f>
        <v>43892</v>
      </c>
      <c r="E5" s="75" t="str">
        <f ca="1">IFERROR(VLOOKUP(D5,祝日計算!$AO$2:$AP$282,2,FALSE),"")</f>
        <v/>
      </c>
      <c r="F5" s="71">
        <f ca="1">D5+1</f>
        <v>43893</v>
      </c>
      <c r="G5" s="75" t="str">
        <f ca="1">IFERROR(VLOOKUP(F5,祝日計算!$AO$2:$AP$282,2,FALSE),"")</f>
        <v/>
      </c>
      <c r="H5" s="71">
        <f ca="1">F5+1</f>
        <v>43894</v>
      </c>
      <c r="I5" s="75" t="str">
        <f ca="1">IFERROR(VLOOKUP(H5,祝日計算!$AO$2:$AP$282,2,FALSE),"")</f>
        <v/>
      </c>
      <c r="J5" s="71">
        <f ca="1">H5+1</f>
        <v>43895</v>
      </c>
      <c r="K5" s="75" t="str">
        <f ca="1">IFERROR(VLOOKUP(J5,祝日計算!$AO$2:$AP$282,2,FALSE),"")</f>
        <v/>
      </c>
      <c r="L5" s="71">
        <f ca="1">J5+1</f>
        <v>43896</v>
      </c>
      <c r="M5" s="75" t="str">
        <f ca="1">IFERROR(VLOOKUP(L5,祝日計算!$AO$2:$AP$282,2,FALSE),"")</f>
        <v/>
      </c>
      <c r="N5" s="87">
        <f ca="1">L5+1</f>
        <v>43897</v>
      </c>
      <c r="O5" s="75" t="str">
        <f ca="1">IFERROR(VLOOKUP(N5,祝日計算!$AO$2:$AP$282,2,FALSE),"")</f>
        <v/>
      </c>
    </row>
    <row r="6" spans="2:15" ht="13.5" customHeight="1" x14ac:dyDescent="0.65"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8"/>
      <c r="O6" s="137"/>
    </row>
    <row r="7" spans="2:15" ht="13.5" customHeight="1" x14ac:dyDescent="0.65">
      <c r="B7" s="136"/>
      <c r="C7" s="137"/>
      <c r="D7" s="136"/>
      <c r="E7" s="137"/>
      <c r="F7" s="136"/>
      <c r="G7" s="137"/>
      <c r="H7" s="136"/>
      <c r="I7" s="137"/>
      <c r="J7" s="136"/>
      <c r="K7" s="137"/>
      <c r="L7" s="136"/>
      <c r="M7" s="137"/>
      <c r="N7" s="138"/>
      <c r="O7" s="137"/>
    </row>
    <row r="8" spans="2:15" ht="13.5" customHeight="1" x14ac:dyDescent="0.65">
      <c r="B8" s="136"/>
      <c r="C8" s="137"/>
      <c r="D8" s="136"/>
      <c r="E8" s="137"/>
      <c r="F8" s="136"/>
      <c r="G8" s="137"/>
      <c r="H8" s="136"/>
      <c r="I8" s="137"/>
      <c r="J8" s="136"/>
      <c r="K8" s="137"/>
      <c r="L8" s="136"/>
      <c r="M8" s="137"/>
      <c r="N8" s="138"/>
      <c r="O8" s="137"/>
    </row>
    <row r="9" spans="2:15" ht="13.5" customHeight="1" x14ac:dyDescent="0.65">
      <c r="B9" s="136"/>
      <c r="C9" s="137"/>
      <c r="D9" s="136"/>
      <c r="E9" s="137"/>
      <c r="F9" s="136"/>
      <c r="G9" s="137"/>
      <c r="H9" s="136"/>
      <c r="I9" s="137"/>
      <c r="J9" s="136"/>
      <c r="K9" s="137"/>
      <c r="L9" s="136"/>
      <c r="M9" s="137"/>
      <c r="N9" s="138"/>
      <c r="O9" s="137"/>
    </row>
    <row r="10" spans="2:15" ht="13.5" customHeight="1" x14ac:dyDescent="0.65">
      <c r="B10" s="139"/>
      <c r="C10" s="140"/>
      <c r="D10" s="139"/>
      <c r="E10" s="140"/>
      <c r="F10" s="139"/>
      <c r="G10" s="140"/>
      <c r="H10" s="139"/>
      <c r="I10" s="140"/>
      <c r="J10" s="139"/>
      <c r="K10" s="140"/>
      <c r="L10" s="139"/>
      <c r="M10" s="140"/>
      <c r="N10" s="141"/>
      <c r="O10" s="140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1</v>
      </c>
      <c r="G11" s="85">
        <f ca="1">IF(F11=1,1,"")</f>
        <v>1</v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43898</v>
      </c>
      <c r="C12" s="75" t="str">
        <f ca="1">IFERROR(VLOOKUP(B12,祝日計算!$AO$2:$AP$282,2,FALSE),"")</f>
        <v/>
      </c>
      <c r="D12" s="71">
        <f ca="1">B12+1</f>
        <v>43899</v>
      </c>
      <c r="E12" s="75" t="str">
        <f ca="1">IFERROR(VLOOKUP(D12,祝日計算!$AO$2:$AP$282,2,FALSE),"")</f>
        <v/>
      </c>
      <c r="F12" s="71">
        <f ca="1">D12+1</f>
        <v>43900</v>
      </c>
      <c r="G12" s="75" t="str">
        <f ca="1">IFERROR(VLOOKUP(F12,祝日計算!$AO$2:$AP$282,2,FALSE),"")</f>
        <v/>
      </c>
      <c r="H12" s="71">
        <f ca="1">F12+1</f>
        <v>43901</v>
      </c>
      <c r="I12" s="75" t="str">
        <f ca="1">IFERROR(VLOOKUP(H12,祝日計算!$AO$2:$AP$282,2,FALSE),"")</f>
        <v/>
      </c>
      <c r="J12" s="71">
        <f ca="1">H12+1</f>
        <v>43902</v>
      </c>
      <c r="K12" s="75" t="str">
        <f ca="1">IFERROR(VLOOKUP(J12,祝日計算!$AO$2:$AP$282,2,FALSE),"")</f>
        <v/>
      </c>
      <c r="L12" s="71">
        <f ca="1">J12+1</f>
        <v>43903</v>
      </c>
      <c r="M12" s="75" t="str">
        <f ca="1">IFERROR(VLOOKUP(L12,祝日計算!$AO$2:$AP$282,2,FALSE),"")</f>
        <v/>
      </c>
      <c r="N12" s="87">
        <f ca="1">L12+1</f>
        <v>43904</v>
      </c>
      <c r="O12" s="75" t="str">
        <f ca="1">IFERROR(VLOOKUP(N12,祝日計算!$AO$2:$AP$282,2,FALSE),"")</f>
        <v/>
      </c>
    </row>
    <row r="13" spans="2:15" ht="13.5" customHeight="1" x14ac:dyDescent="0.65">
      <c r="B13" s="136"/>
      <c r="C13" s="137"/>
      <c r="D13" s="136"/>
      <c r="E13" s="137"/>
      <c r="F13" s="136"/>
      <c r="G13" s="137"/>
      <c r="H13" s="136"/>
      <c r="I13" s="137"/>
      <c r="J13" s="136"/>
      <c r="K13" s="137"/>
      <c r="L13" s="136"/>
      <c r="M13" s="137"/>
      <c r="N13" s="138"/>
      <c r="O13" s="137"/>
    </row>
    <row r="14" spans="2:15" ht="13.5" customHeight="1" x14ac:dyDescent="0.65">
      <c r="B14" s="136"/>
      <c r="C14" s="137"/>
      <c r="D14" s="136"/>
      <c r="E14" s="137"/>
      <c r="F14" s="136"/>
      <c r="G14" s="137"/>
      <c r="H14" s="136"/>
      <c r="I14" s="137"/>
      <c r="J14" s="136"/>
      <c r="K14" s="137"/>
      <c r="L14" s="136"/>
      <c r="M14" s="137"/>
      <c r="N14" s="138"/>
      <c r="O14" s="137"/>
    </row>
    <row r="15" spans="2:15" ht="13.5" customHeight="1" x14ac:dyDescent="0.65">
      <c r="B15" s="136"/>
      <c r="C15" s="137"/>
      <c r="D15" s="136"/>
      <c r="E15" s="137"/>
      <c r="F15" s="136"/>
      <c r="G15" s="137"/>
      <c r="H15" s="136"/>
      <c r="I15" s="137"/>
      <c r="J15" s="136"/>
      <c r="K15" s="137"/>
      <c r="L15" s="136"/>
      <c r="M15" s="137"/>
      <c r="N15" s="138"/>
      <c r="O15" s="137"/>
    </row>
    <row r="16" spans="2:15" ht="13.5" customHeight="1" x14ac:dyDescent="0.65">
      <c r="B16" s="136"/>
      <c r="C16" s="137"/>
      <c r="D16" s="136"/>
      <c r="E16" s="137"/>
      <c r="F16" s="136"/>
      <c r="G16" s="137"/>
      <c r="H16" s="136"/>
      <c r="I16" s="137"/>
      <c r="J16" s="136"/>
      <c r="K16" s="137"/>
      <c r="L16" s="136"/>
      <c r="M16" s="137"/>
      <c r="N16" s="138"/>
      <c r="O16" s="137"/>
    </row>
    <row r="17" spans="2:15" ht="13.5" customHeight="1" x14ac:dyDescent="0.65">
      <c r="B17" s="139"/>
      <c r="C17" s="140"/>
      <c r="D17" s="139"/>
      <c r="E17" s="140"/>
      <c r="F17" s="139"/>
      <c r="G17" s="140"/>
      <c r="H17" s="139"/>
      <c r="I17" s="140"/>
      <c r="J17" s="139"/>
      <c r="K17" s="140"/>
      <c r="L17" s="139"/>
      <c r="M17" s="140"/>
      <c r="N17" s="141"/>
      <c r="O17" s="140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0</v>
      </c>
      <c r="G18" s="85" t="str">
        <f ca="1">IF(F18=1,1,"")</f>
        <v/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1</v>
      </c>
      <c r="M18" s="85">
        <f ca="1">IF(L18=1,1,"")</f>
        <v>1</v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43905</v>
      </c>
      <c r="C19" s="75" t="str">
        <f ca="1">IFERROR(VLOOKUP(B19,祝日計算!$AO$2:$AP$282,2,FALSE),"")</f>
        <v/>
      </c>
      <c r="D19" s="71">
        <f ca="1">B19+1</f>
        <v>43906</v>
      </c>
      <c r="E19" s="75" t="str">
        <f ca="1">IFERROR(VLOOKUP(D19,祝日計算!$AO$2:$AP$282,2,FALSE),"")</f>
        <v/>
      </c>
      <c r="F19" s="71">
        <f ca="1">D19+1</f>
        <v>43907</v>
      </c>
      <c r="G19" s="75" t="str">
        <f ca="1">IFERROR(VLOOKUP(F19,祝日計算!$AO$2:$AP$282,2,FALSE),"")</f>
        <v/>
      </c>
      <c r="H19" s="71">
        <f ca="1">F19+1</f>
        <v>43908</v>
      </c>
      <c r="I19" s="75" t="str">
        <f ca="1">IFERROR(VLOOKUP(H19,祝日計算!$AO$2:$AP$282,2,FALSE),"")</f>
        <v/>
      </c>
      <c r="J19" s="71">
        <f ca="1">H19+1</f>
        <v>43909</v>
      </c>
      <c r="K19" s="75" t="str">
        <f ca="1">IFERROR(VLOOKUP(J19,祝日計算!$AO$2:$AP$282,2,FALSE),"")</f>
        <v/>
      </c>
      <c r="L19" s="71">
        <f ca="1">J19+1</f>
        <v>43910</v>
      </c>
      <c r="M19" s="75" t="str">
        <f ca="1">IFERROR(VLOOKUP(L19,祝日計算!$AO$2:$AP$282,2,FALSE),"")</f>
        <v>春分の日</v>
      </c>
      <c r="N19" s="87">
        <f ca="1">L19+1</f>
        <v>43911</v>
      </c>
      <c r="O19" s="75" t="str">
        <f ca="1">IFERROR(VLOOKUP(N19,祝日計算!$AO$2:$AP$282,2,FALSE),"")</f>
        <v/>
      </c>
    </row>
    <row r="20" spans="2:15" ht="13.5" customHeight="1" x14ac:dyDescent="0.65">
      <c r="B20" s="136"/>
      <c r="C20" s="137"/>
      <c r="D20" s="136"/>
      <c r="E20" s="137"/>
      <c r="F20" s="136"/>
      <c r="G20" s="137"/>
      <c r="H20" s="136"/>
      <c r="I20" s="137"/>
      <c r="J20" s="136"/>
      <c r="K20" s="137"/>
      <c r="L20" s="136"/>
      <c r="M20" s="137"/>
      <c r="N20" s="138"/>
      <c r="O20" s="137"/>
    </row>
    <row r="21" spans="2:15" ht="13.5" customHeight="1" x14ac:dyDescent="0.65">
      <c r="B21" s="136"/>
      <c r="C21" s="137"/>
      <c r="D21" s="136"/>
      <c r="E21" s="137"/>
      <c r="F21" s="136"/>
      <c r="G21" s="137"/>
      <c r="H21" s="136"/>
      <c r="I21" s="137"/>
      <c r="J21" s="136"/>
      <c r="K21" s="137"/>
      <c r="L21" s="136"/>
      <c r="M21" s="137"/>
      <c r="N21" s="138"/>
      <c r="O21" s="137"/>
    </row>
    <row r="22" spans="2:15" ht="13.5" customHeight="1" x14ac:dyDescent="0.65">
      <c r="B22" s="136"/>
      <c r="C22" s="137"/>
      <c r="D22" s="136"/>
      <c r="E22" s="137"/>
      <c r="F22" s="136"/>
      <c r="G22" s="137"/>
      <c r="H22" s="136"/>
      <c r="I22" s="137"/>
      <c r="J22" s="136"/>
      <c r="K22" s="137"/>
      <c r="L22" s="136"/>
      <c r="M22" s="137"/>
      <c r="N22" s="138"/>
      <c r="O22" s="137"/>
    </row>
    <row r="23" spans="2:15" ht="13.5" customHeight="1" x14ac:dyDescent="0.65">
      <c r="B23" s="136"/>
      <c r="C23" s="137"/>
      <c r="D23" s="136"/>
      <c r="E23" s="137"/>
      <c r="F23" s="136"/>
      <c r="G23" s="137"/>
      <c r="H23" s="136"/>
      <c r="I23" s="137"/>
      <c r="J23" s="136"/>
      <c r="K23" s="137"/>
      <c r="L23" s="136"/>
      <c r="M23" s="137"/>
      <c r="N23" s="138"/>
      <c r="O23" s="137"/>
    </row>
    <row r="24" spans="2:15" ht="13.5" customHeight="1" x14ac:dyDescent="0.65">
      <c r="B24" s="139"/>
      <c r="C24" s="140"/>
      <c r="D24" s="139"/>
      <c r="E24" s="140"/>
      <c r="F24" s="139"/>
      <c r="G24" s="140"/>
      <c r="H24" s="139"/>
      <c r="I24" s="140"/>
      <c r="J24" s="139"/>
      <c r="K24" s="140"/>
      <c r="L24" s="139"/>
      <c r="M24" s="140"/>
      <c r="N24" s="141"/>
      <c r="O24" s="140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1</v>
      </c>
      <c r="G25" s="85">
        <f ca="1">IF(F25=1,1,"")</f>
        <v>1</v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43912</v>
      </c>
      <c r="C26" s="75" t="str">
        <f ca="1">IFERROR(VLOOKUP(B26,祝日計算!$AO$2:$AP$282,2,FALSE),"")</f>
        <v/>
      </c>
      <c r="D26" s="71">
        <f ca="1">B26+1</f>
        <v>43913</v>
      </c>
      <c r="E26" s="75" t="str">
        <f ca="1">IFERROR(VLOOKUP(D26,祝日計算!$AO$2:$AP$282,2,FALSE),"")</f>
        <v/>
      </c>
      <c r="F26" s="71">
        <f ca="1">D26+1</f>
        <v>43914</v>
      </c>
      <c r="G26" s="75" t="str">
        <f ca="1">IFERROR(VLOOKUP(F26,祝日計算!$AO$2:$AP$282,2,FALSE),"")</f>
        <v/>
      </c>
      <c r="H26" s="71">
        <f ca="1">F26+1</f>
        <v>43915</v>
      </c>
      <c r="I26" s="75" t="str">
        <f ca="1">IFERROR(VLOOKUP(H26,祝日計算!$AO$2:$AP$282,2,FALSE),"")</f>
        <v/>
      </c>
      <c r="J26" s="71">
        <f ca="1">H26+1</f>
        <v>43916</v>
      </c>
      <c r="K26" s="75" t="str">
        <f ca="1">IFERROR(VLOOKUP(J26,祝日計算!$AO$2:$AP$282,2,FALSE),"")</f>
        <v/>
      </c>
      <c r="L26" s="71">
        <f ca="1">J26+1</f>
        <v>43917</v>
      </c>
      <c r="M26" s="75" t="str">
        <f ca="1">IFERROR(VLOOKUP(L26,祝日計算!$AO$2:$AP$282,2,FALSE),"")</f>
        <v/>
      </c>
      <c r="N26" s="87">
        <f ca="1">L26+1</f>
        <v>43918</v>
      </c>
      <c r="O26" s="75" t="str">
        <f ca="1">IFERROR(VLOOKUP(N26,祝日計算!$AO$2:$AP$282,2,FALSE),"")</f>
        <v/>
      </c>
    </row>
    <row r="27" spans="2:15" ht="13.5" customHeight="1" x14ac:dyDescent="0.65">
      <c r="B27" s="136"/>
      <c r="C27" s="137"/>
      <c r="D27" s="136"/>
      <c r="E27" s="137"/>
      <c r="F27" s="136"/>
      <c r="G27" s="137"/>
      <c r="H27" s="136"/>
      <c r="I27" s="137"/>
      <c r="J27" s="136"/>
      <c r="K27" s="137"/>
      <c r="L27" s="136"/>
      <c r="M27" s="137"/>
      <c r="N27" s="138"/>
      <c r="O27" s="137"/>
    </row>
    <row r="28" spans="2:15" ht="13.5" customHeight="1" x14ac:dyDescent="0.65"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8"/>
      <c r="O28" s="137"/>
    </row>
    <row r="29" spans="2:15" ht="13.5" customHeight="1" x14ac:dyDescent="0.65">
      <c r="B29" s="136"/>
      <c r="C29" s="137"/>
      <c r="D29" s="136"/>
      <c r="E29" s="137"/>
      <c r="F29" s="136"/>
      <c r="G29" s="137"/>
      <c r="H29" s="136"/>
      <c r="I29" s="137"/>
      <c r="J29" s="136"/>
      <c r="K29" s="137"/>
      <c r="L29" s="136"/>
      <c r="M29" s="137"/>
      <c r="N29" s="138"/>
      <c r="O29" s="137"/>
    </row>
    <row r="30" spans="2:15" ht="13.5" customHeight="1" x14ac:dyDescent="0.65">
      <c r="B30" s="136"/>
      <c r="C30" s="137"/>
      <c r="D30" s="136"/>
      <c r="E30" s="137"/>
      <c r="F30" s="136"/>
      <c r="G30" s="137"/>
      <c r="H30" s="136"/>
      <c r="I30" s="137"/>
      <c r="J30" s="136"/>
      <c r="K30" s="137"/>
      <c r="L30" s="136"/>
      <c r="M30" s="137"/>
      <c r="N30" s="138"/>
      <c r="O30" s="137"/>
    </row>
    <row r="31" spans="2:15" ht="13.5" customHeight="1" x14ac:dyDescent="0.65">
      <c r="B31" s="139"/>
      <c r="C31" s="140"/>
      <c r="D31" s="139"/>
      <c r="E31" s="140"/>
      <c r="F31" s="139"/>
      <c r="G31" s="140"/>
      <c r="H31" s="139"/>
      <c r="I31" s="140"/>
      <c r="J31" s="139"/>
      <c r="K31" s="140"/>
      <c r="L31" s="139"/>
      <c r="M31" s="140"/>
      <c r="N31" s="141"/>
      <c r="O31" s="140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0</v>
      </c>
      <c r="G32" s="85" t="str">
        <f ca="1">IF(DAY(F33)&lt;10,0,IF(F32=1,1,""))</f>
        <v/>
      </c>
      <c r="H32" s="86">
        <f ca="1">IF(H33="","",VLOOKUP(H33,祝日計算!$AR$2:$AU$1099,4,FALSE))</f>
        <v>1</v>
      </c>
      <c r="I32" s="85">
        <f ca="1">IF(DAY(H33)&lt;10,0,IF(H32=1,1,""))</f>
        <v>0</v>
      </c>
      <c r="J32" s="86">
        <f ca="1">IF(J33="","",VLOOKUP(J33,祝日計算!$AR$2:$AU$1099,4,FALSE))</f>
        <v>0</v>
      </c>
      <c r="K32" s="85">
        <f ca="1">IF(DAY(J33)&lt;10,0,IF(J32=1,1,""))</f>
        <v>0</v>
      </c>
      <c r="L32" s="86">
        <f ca="1">IF(L33="","",VLOOKUP(L33,祝日計算!$AR$2:$AU$1099,4,FALSE))</f>
        <v>0</v>
      </c>
      <c r="M32" s="85">
        <f ca="1">IF(DAY(L33)&lt;10,0,IF(L32=1,1,""))</f>
        <v>0</v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43919</v>
      </c>
      <c r="C33" s="75" t="str">
        <f ca="1">IFERROR(VLOOKUP(B33,祝日計算!$AO$2:$AP$282,2,FALSE),"")</f>
        <v/>
      </c>
      <c r="D33" s="71">
        <f ca="1">B33+1</f>
        <v>43920</v>
      </c>
      <c r="E33" s="75" t="str">
        <f ca="1">IFERROR(VLOOKUP(D33,祝日計算!$AO$2:$AP$282,2,FALSE),"")</f>
        <v/>
      </c>
      <c r="F33" s="71">
        <f ca="1">D33+1</f>
        <v>43921</v>
      </c>
      <c r="G33" s="75" t="str">
        <f ca="1">IFERROR(VLOOKUP(F33,祝日計算!$AO$2:$AP$282,2,FALSE),"")</f>
        <v/>
      </c>
      <c r="H33" s="71">
        <f ca="1">F33+1</f>
        <v>43922</v>
      </c>
      <c r="I33" s="75" t="str">
        <f ca="1">IFERROR(VLOOKUP(H33,祝日計算!$AO$2:$AP$282,2,FALSE),"")</f>
        <v>創立記念日</v>
      </c>
      <c r="J33" s="71">
        <f ca="1">H33+1</f>
        <v>43923</v>
      </c>
      <c r="K33" s="75" t="str">
        <f ca="1">IFERROR(VLOOKUP(J33,祝日計算!$AO$2:$AP$282,2,FALSE),"")</f>
        <v/>
      </c>
      <c r="L33" s="71">
        <f ca="1">J33+1</f>
        <v>43924</v>
      </c>
      <c r="M33" s="75" t="str">
        <f ca="1">IFERROR(VLOOKUP(L33,祝日計算!$AO$2:$AP$282,2,FALSE),"")</f>
        <v/>
      </c>
      <c r="N33" s="87">
        <f ca="1">L33+1</f>
        <v>43925</v>
      </c>
      <c r="O33" s="75" t="str">
        <f ca="1">IFERROR(VLOOKUP(N33,祝日計算!$AO$2:$AP$282,2,FALSE),"")</f>
        <v/>
      </c>
    </row>
    <row r="34" spans="2:15" ht="13.5" customHeight="1" x14ac:dyDescent="0.65">
      <c r="B34" s="136"/>
      <c r="C34" s="137"/>
      <c r="D34" s="136"/>
      <c r="E34" s="137"/>
      <c r="F34" s="136"/>
      <c r="G34" s="137"/>
      <c r="H34" s="136"/>
      <c r="I34" s="137"/>
      <c r="J34" s="136"/>
      <c r="K34" s="137"/>
      <c r="L34" s="136"/>
      <c r="M34" s="137"/>
      <c r="N34" s="138"/>
      <c r="O34" s="137"/>
    </row>
    <row r="35" spans="2:15" ht="13.5" customHeight="1" x14ac:dyDescent="0.65">
      <c r="B35" s="136"/>
      <c r="C35" s="137"/>
      <c r="D35" s="136"/>
      <c r="E35" s="137"/>
      <c r="F35" s="136"/>
      <c r="G35" s="137"/>
      <c r="H35" s="136"/>
      <c r="I35" s="137"/>
      <c r="J35" s="136"/>
      <c r="K35" s="137"/>
      <c r="L35" s="136"/>
      <c r="M35" s="137"/>
      <c r="N35" s="138"/>
      <c r="O35" s="137"/>
    </row>
    <row r="36" spans="2:15" ht="13.5" customHeight="1" x14ac:dyDescent="0.65">
      <c r="B36" s="136"/>
      <c r="C36" s="137"/>
      <c r="D36" s="136"/>
      <c r="E36" s="137"/>
      <c r="F36" s="136"/>
      <c r="G36" s="137"/>
      <c r="H36" s="136"/>
      <c r="I36" s="137"/>
      <c r="J36" s="136"/>
      <c r="K36" s="137"/>
      <c r="L36" s="136"/>
      <c r="M36" s="137"/>
      <c r="N36" s="138"/>
      <c r="O36" s="137"/>
    </row>
    <row r="37" spans="2:15" ht="13.5" customHeight="1" x14ac:dyDescent="0.65">
      <c r="B37" s="136"/>
      <c r="C37" s="137"/>
      <c r="D37" s="136"/>
      <c r="E37" s="137"/>
      <c r="F37" s="136"/>
      <c r="G37" s="137"/>
      <c r="H37" s="136"/>
      <c r="I37" s="137"/>
      <c r="J37" s="136"/>
      <c r="K37" s="137"/>
      <c r="L37" s="136"/>
      <c r="M37" s="137"/>
      <c r="N37" s="138"/>
      <c r="O37" s="137"/>
    </row>
    <row r="38" spans="2:15" ht="13.5" customHeight="1" x14ac:dyDescent="0.65"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41"/>
      <c r="O38" s="140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43926</v>
      </c>
      <c r="C40" s="75" t="str">
        <f ca="1">IFERROR(VLOOKUP(B40,祝日計算!$AO$2:$AP$282,2,FALSE),"")</f>
        <v/>
      </c>
      <c r="D40" s="71">
        <f ca="1">B40+1</f>
        <v>43927</v>
      </c>
      <c r="E40" s="75" t="str">
        <f ca="1">IFERROR(VLOOKUP(D40,祝日計算!$AO$2:$AP$282,2,FALSE),"")</f>
        <v/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2:15" ht="13.5" customHeight="1" x14ac:dyDescent="0.65">
      <c r="B41" s="136"/>
      <c r="C41" s="137"/>
      <c r="D41" s="136"/>
      <c r="E41" s="137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2:15" ht="13.5" customHeight="1" x14ac:dyDescent="0.65">
      <c r="B42" s="136"/>
      <c r="C42" s="137"/>
      <c r="D42" s="136"/>
      <c r="E42" s="137"/>
      <c r="F42" s="143"/>
      <c r="G42" s="143"/>
      <c r="H42" s="143"/>
      <c r="I42" s="143"/>
      <c r="J42" s="143"/>
      <c r="K42" s="143"/>
      <c r="L42" s="143"/>
      <c r="M42" s="143"/>
      <c r="N42" s="143"/>
      <c r="O42" s="143"/>
    </row>
    <row r="43" spans="2:15" ht="13.5" customHeight="1" x14ac:dyDescent="0.65">
      <c r="B43" s="136"/>
      <c r="C43" s="137"/>
      <c r="D43" s="136"/>
      <c r="E43" s="137"/>
      <c r="F43" s="143"/>
      <c r="G43" s="143"/>
      <c r="H43" s="143"/>
      <c r="I43" s="143"/>
      <c r="J43" s="143"/>
      <c r="K43" s="143"/>
      <c r="L43" s="143"/>
      <c r="M43" s="143"/>
      <c r="N43" s="143"/>
      <c r="O43" s="143"/>
    </row>
    <row r="44" spans="2:15" ht="13.5" customHeight="1" x14ac:dyDescent="0.65">
      <c r="B44" s="136"/>
      <c r="C44" s="137"/>
      <c r="D44" s="136"/>
      <c r="E44" s="137"/>
      <c r="F44" s="143"/>
      <c r="G44" s="143"/>
      <c r="H44" s="143"/>
      <c r="I44" s="143"/>
      <c r="J44" s="143"/>
      <c r="K44" s="143"/>
      <c r="L44" s="143"/>
      <c r="M44" s="143"/>
      <c r="N44" s="143"/>
      <c r="O44" s="143"/>
    </row>
    <row r="45" spans="2:15" ht="13.5" customHeight="1" x14ac:dyDescent="0.65">
      <c r="B45" s="139"/>
      <c r="C45" s="140"/>
      <c r="D45" s="139"/>
      <c r="E45" s="140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</sheetData>
  <sheetProtection algorithmName="SHA-512" hashValue="WVswz7+RZac35Jn8WpxgI1xTKiWicAzgM/FsH/ok96d0I64/S+MWPz/lhcKYTfT7TJuYf4IArHcSr04uBQRF1g==" saltValue="oyb44q0t+Y72P9bIPhG3TQ==" spinCount="100000" sheet="1" selectLockedCells="1"/>
  <mergeCells count="198"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</mergeCells>
  <phoneticPr fontId="3"/>
  <conditionalFormatting sqref="G39 I39 K39 M39">
    <cfRule type="expression" dxfId="410" priority="373">
      <formula>DAY(G34)&lt;10</formula>
    </cfRule>
    <cfRule type="expression" dxfId="409" priority="374">
      <formula>H34=1</formula>
    </cfRule>
  </conditionalFormatting>
  <conditionalFormatting sqref="B6:C6">
    <cfRule type="expression" dxfId="408" priority="375">
      <formula>C4=1</formula>
    </cfRule>
    <cfRule type="expression" dxfId="407" priority="376">
      <formula>C4=0</formula>
    </cfRule>
  </conditionalFormatting>
  <conditionalFormatting sqref="C5">
    <cfRule type="expression" dxfId="406" priority="377">
      <formula>DAY(B5)&gt;7</formula>
    </cfRule>
    <cfRule type="expression" dxfId="405" priority="378">
      <formula>B4=1</formula>
    </cfRule>
  </conditionalFormatting>
  <conditionalFormatting sqref="B5">
    <cfRule type="expression" dxfId="404" priority="379">
      <formula>C4=1</formula>
    </cfRule>
    <cfRule type="expression" dxfId="403" priority="380">
      <formula>C4=0</formula>
    </cfRule>
  </conditionalFormatting>
  <conditionalFormatting sqref="O5">
    <cfRule type="expression" dxfId="402" priority="381">
      <formula>O4=2</formula>
    </cfRule>
    <cfRule type="expression" dxfId="401" priority="382">
      <formula>O4=1</formula>
    </cfRule>
  </conditionalFormatting>
  <conditionalFormatting sqref="C12">
    <cfRule type="expression" dxfId="400" priority="383">
      <formula>C11=1</formula>
    </cfRule>
  </conditionalFormatting>
  <conditionalFormatting sqref="B12">
    <cfRule type="expression" dxfId="399" priority="384">
      <formula>C11=1</formula>
    </cfRule>
  </conditionalFormatting>
  <conditionalFormatting sqref="O33">
    <cfRule type="expression" dxfId="398" priority="391">
      <formula>O32=0</formula>
    </cfRule>
    <cfRule type="expression" dxfId="397" priority="392">
      <formula>O32=1</formula>
    </cfRule>
    <cfRule type="expression" dxfId="396" priority="393">
      <formula>O32=2</formula>
    </cfRule>
  </conditionalFormatting>
  <conditionalFormatting sqref="N39">
    <cfRule type="expression" dxfId="395" priority="394">
      <formula>#REF!=0</formula>
    </cfRule>
    <cfRule type="expression" dxfId="394" priority="395">
      <formula>DAY(N34)&lt;10</formula>
    </cfRule>
    <cfRule type="expression" dxfId="393" priority="396">
      <formula>O34&lt;&gt;""</formula>
    </cfRule>
    <cfRule type="expression" dxfId="392" priority="397">
      <formula>#REF!=1</formula>
    </cfRule>
  </conditionalFormatting>
  <conditionalFormatting sqref="N5">
    <cfRule type="expression" dxfId="391" priority="398">
      <formula>O4=2</formula>
    </cfRule>
    <cfRule type="expression" dxfId="390" priority="399">
      <formula>O4=1</formula>
    </cfRule>
  </conditionalFormatting>
  <conditionalFormatting sqref="N34">
    <cfRule type="expression" dxfId="389" priority="400">
      <formula>O32=0</formula>
    </cfRule>
    <cfRule type="expression" dxfId="388" priority="401">
      <formula>O32=1</formula>
    </cfRule>
    <cfRule type="expression" dxfId="387" priority="402">
      <formula>O32=2</formula>
    </cfRule>
  </conditionalFormatting>
  <conditionalFormatting sqref="N33">
    <cfRule type="expression" dxfId="386" priority="403">
      <formula>O32=0</formula>
    </cfRule>
    <cfRule type="expression" dxfId="385" priority="404">
      <formula>O32=1</formula>
    </cfRule>
    <cfRule type="expression" dxfId="384" priority="405">
      <formula>O32=2</formula>
    </cfRule>
  </conditionalFormatting>
  <conditionalFormatting sqref="L39 J39 H39 F39">
    <cfRule type="expression" dxfId="383" priority="406">
      <formula>DAY(F34)&lt;10</formula>
    </cfRule>
    <cfRule type="expression" dxfId="382" priority="407">
      <formula>#REF!=1</formula>
    </cfRule>
  </conditionalFormatting>
  <conditionalFormatting sqref="B7:C7">
    <cfRule type="expression" dxfId="381" priority="371">
      <formula>C4=1</formula>
    </cfRule>
    <cfRule type="expression" dxfId="380" priority="372">
      <formula>C4=0</formula>
    </cfRule>
  </conditionalFormatting>
  <conditionalFormatting sqref="B8:C8">
    <cfRule type="expression" dxfId="379" priority="369">
      <formula>C4=1</formula>
    </cfRule>
    <cfRule type="expression" dxfId="378" priority="370">
      <formula>C4=0</formula>
    </cfRule>
  </conditionalFormatting>
  <conditionalFormatting sqref="B9:C9">
    <cfRule type="expression" dxfId="377" priority="367">
      <formula>C4=1</formula>
    </cfRule>
    <cfRule type="expression" dxfId="376" priority="368">
      <formula>C4=0</formula>
    </cfRule>
  </conditionalFormatting>
  <conditionalFormatting sqref="B10:C10">
    <cfRule type="expression" dxfId="375" priority="365">
      <formula>C4=1</formula>
    </cfRule>
    <cfRule type="expression" dxfId="374" priority="366">
      <formula>C4=0</formula>
    </cfRule>
  </conditionalFormatting>
  <conditionalFormatting sqref="D6:E6">
    <cfRule type="expression" dxfId="373" priority="359">
      <formula>E4=1</formula>
    </cfRule>
    <cfRule type="expression" dxfId="372" priority="360">
      <formula>E4=0</formula>
    </cfRule>
  </conditionalFormatting>
  <conditionalFormatting sqref="E5">
    <cfRule type="expression" dxfId="371" priority="361">
      <formula>DAY(D5)&gt;7</formula>
    </cfRule>
    <cfRule type="expression" dxfId="370" priority="362">
      <formula>D4=1</formula>
    </cfRule>
  </conditionalFormatting>
  <conditionalFormatting sqref="D5">
    <cfRule type="expression" dxfId="369" priority="363">
      <formula>E4=1</formula>
    </cfRule>
    <cfRule type="expression" dxfId="368" priority="364">
      <formula>E4=0</formula>
    </cfRule>
  </conditionalFormatting>
  <conditionalFormatting sqref="D7:E7">
    <cfRule type="expression" dxfId="367" priority="357">
      <formula>E4=1</formula>
    </cfRule>
    <cfRule type="expression" dxfId="366" priority="358">
      <formula>E4=0</formula>
    </cfRule>
  </conditionalFormatting>
  <conditionalFormatting sqref="D8:E8">
    <cfRule type="expression" dxfId="365" priority="355">
      <formula>E4=1</formula>
    </cfRule>
    <cfRule type="expression" dxfId="364" priority="356">
      <formula>E4=0</formula>
    </cfRule>
  </conditionalFormatting>
  <conditionalFormatting sqref="D9:E9">
    <cfRule type="expression" dxfId="363" priority="353">
      <formula>E4=1</formula>
    </cfRule>
    <cfRule type="expression" dxfId="362" priority="354">
      <formula>E4=0</formula>
    </cfRule>
  </conditionalFormatting>
  <conditionalFormatting sqref="D10:E10">
    <cfRule type="expression" dxfId="361" priority="351">
      <formula>E4=1</formula>
    </cfRule>
    <cfRule type="expression" dxfId="360" priority="352">
      <formula>E4=0</formula>
    </cfRule>
  </conditionalFormatting>
  <conditionalFormatting sqref="F6:G6">
    <cfRule type="expression" dxfId="359" priority="345">
      <formula>G4=1</formula>
    </cfRule>
    <cfRule type="expression" dxfId="358" priority="346">
      <formula>G4=0</formula>
    </cfRule>
  </conditionalFormatting>
  <conditionalFormatting sqref="G5">
    <cfRule type="expression" dxfId="357" priority="347">
      <formula>DAY(F5)&gt;7</formula>
    </cfRule>
    <cfRule type="expression" dxfId="356" priority="348">
      <formula>F4=1</formula>
    </cfRule>
  </conditionalFormatting>
  <conditionalFormatting sqref="F5">
    <cfRule type="expression" dxfId="355" priority="349">
      <formula>G4=1</formula>
    </cfRule>
    <cfRule type="expression" dxfId="354" priority="350">
      <formula>G4=0</formula>
    </cfRule>
  </conditionalFormatting>
  <conditionalFormatting sqref="F7:G7">
    <cfRule type="expression" dxfId="353" priority="343">
      <formula>G4=1</formula>
    </cfRule>
    <cfRule type="expression" dxfId="352" priority="344">
      <formula>G4=0</formula>
    </cfRule>
  </conditionalFormatting>
  <conditionalFormatting sqref="F8:G8">
    <cfRule type="expression" dxfId="351" priority="341">
      <formula>G4=1</formula>
    </cfRule>
    <cfRule type="expression" dxfId="350" priority="342">
      <formula>G4=0</formula>
    </cfRule>
  </conditionalFormatting>
  <conditionalFormatting sqref="F9:G9">
    <cfRule type="expression" dxfId="349" priority="339">
      <formula>G4=1</formula>
    </cfRule>
    <cfRule type="expression" dxfId="348" priority="340">
      <formula>G4=0</formula>
    </cfRule>
  </conditionalFormatting>
  <conditionalFormatting sqref="F10:G10">
    <cfRule type="expression" dxfId="347" priority="337">
      <formula>G4=1</formula>
    </cfRule>
    <cfRule type="expression" dxfId="346" priority="338">
      <formula>G4=0</formula>
    </cfRule>
  </conditionalFormatting>
  <conditionalFormatting sqref="H6:I6">
    <cfRule type="expression" dxfId="345" priority="331">
      <formula>I4=1</formula>
    </cfRule>
    <cfRule type="expression" dxfId="344" priority="332">
      <formula>I4=0</formula>
    </cfRule>
  </conditionalFormatting>
  <conditionalFormatting sqref="I5">
    <cfRule type="expression" dxfId="343" priority="333">
      <formula>DAY(H5)&gt;7</formula>
    </cfRule>
    <cfRule type="expression" dxfId="342" priority="334">
      <formula>H4=1</formula>
    </cfRule>
  </conditionalFormatting>
  <conditionalFormatting sqref="H5">
    <cfRule type="expression" dxfId="341" priority="335">
      <formula>I4=1</formula>
    </cfRule>
    <cfRule type="expression" dxfId="340" priority="336">
      <formula>I4=0</formula>
    </cfRule>
  </conditionalFormatting>
  <conditionalFormatting sqref="H7:I7">
    <cfRule type="expression" dxfId="339" priority="329">
      <formula>I4=1</formula>
    </cfRule>
    <cfRule type="expression" dxfId="338" priority="330">
      <formula>I4=0</formula>
    </cfRule>
  </conditionalFormatting>
  <conditionalFormatting sqref="H8:I8">
    <cfRule type="expression" dxfId="337" priority="327">
      <formula>I4=1</formula>
    </cfRule>
    <cfRule type="expression" dxfId="336" priority="328">
      <formula>I4=0</formula>
    </cfRule>
  </conditionalFormatting>
  <conditionalFormatting sqref="H9:I9">
    <cfRule type="expression" dxfId="335" priority="325">
      <formula>I4=1</formula>
    </cfRule>
    <cfRule type="expression" dxfId="334" priority="326">
      <formula>I4=0</formula>
    </cfRule>
  </conditionalFormatting>
  <conditionalFormatting sqref="H10:I10">
    <cfRule type="expression" dxfId="333" priority="323">
      <formula>I4=1</formula>
    </cfRule>
    <cfRule type="expression" dxfId="332" priority="324">
      <formula>I4=0</formula>
    </cfRule>
  </conditionalFormatting>
  <conditionalFormatting sqref="J6:K6">
    <cfRule type="expression" dxfId="331" priority="317">
      <formula>K4=1</formula>
    </cfRule>
    <cfRule type="expression" dxfId="330" priority="318">
      <formula>K4=0</formula>
    </cfRule>
  </conditionalFormatting>
  <conditionalFormatting sqref="K5">
    <cfRule type="expression" dxfId="329" priority="319">
      <formula>DAY(J5)&gt;7</formula>
    </cfRule>
    <cfRule type="expression" dxfId="328" priority="320">
      <formula>J4=1</formula>
    </cfRule>
  </conditionalFormatting>
  <conditionalFormatting sqref="J5">
    <cfRule type="expression" dxfId="327" priority="321">
      <formula>K4=1</formula>
    </cfRule>
    <cfRule type="expression" dxfId="326" priority="322">
      <formula>K4=0</formula>
    </cfRule>
  </conditionalFormatting>
  <conditionalFormatting sqref="J7:K7">
    <cfRule type="expression" dxfId="325" priority="315">
      <formula>K4=1</formula>
    </cfRule>
    <cfRule type="expression" dxfId="324" priority="316">
      <formula>K4=0</formula>
    </cfRule>
  </conditionalFormatting>
  <conditionalFormatting sqref="J8:K8">
    <cfRule type="expression" dxfId="323" priority="313">
      <formula>K4=1</formula>
    </cfRule>
    <cfRule type="expression" dxfId="322" priority="314">
      <formula>K4=0</formula>
    </cfRule>
  </conditionalFormatting>
  <conditionalFormatting sqref="J9:K9">
    <cfRule type="expression" dxfId="321" priority="311">
      <formula>K4=1</formula>
    </cfRule>
    <cfRule type="expression" dxfId="320" priority="312">
      <formula>K4=0</formula>
    </cfRule>
  </conditionalFormatting>
  <conditionalFormatting sqref="J10:K10">
    <cfRule type="expression" dxfId="319" priority="309">
      <formula>K4=1</formula>
    </cfRule>
    <cfRule type="expression" dxfId="318" priority="310">
      <formula>K4=0</formula>
    </cfRule>
  </conditionalFormatting>
  <conditionalFormatting sqref="L6:M6">
    <cfRule type="expression" dxfId="317" priority="303">
      <formula>M4=1</formula>
    </cfRule>
    <cfRule type="expression" dxfId="316" priority="304">
      <formula>M4=0</formula>
    </cfRule>
  </conditionalFormatting>
  <conditionalFormatting sqref="M5">
    <cfRule type="expression" dxfId="315" priority="305">
      <formula>DAY(L5)&gt;7</formula>
    </cfRule>
    <cfRule type="expression" dxfId="314" priority="306">
      <formula>L4=1</formula>
    </cfRule>
  </conditionalFormatting>
  <conditionalFormatting sqref="L5">
    <cfRule type="expression" dxfId="313" priority="307">
      <formula>M4=1</formula>
    </cfRule>
    <cfRule type="expression" dxfId="312" priority="308">
      <formula>M4=0</formula>
    </cfRule>
  </conditionalFormatting>
  <conditionalFormatting sqref="L7:M7">
    <cfRule type="expression" dxfId="311" priority="301">
      <formula>M4=1</formula>
    </cfRule>
    <cfRule type="expression" dxfId="310" priority="302">
      <formula>M4=0</formula>
    </cfRule>
  </conditionalFormatting>
  <conditionalFormatting sqref="L8:M8">
    <cfRule type="expression" dxfId="309" priority="299">
      <formula>M4=1</formula>
    </cfRule>
    <cfRule type="expression" dxfId="308" priority="300">
      <formula>M4=0</formula>
    </cfRule>
  </conditionalFormatting>
  <conditionalFormatting sqref="L9:M9">
    <cfRule type="expression" dxfId="307" priority="297">
      <formula>M4=1</formula>
    </cfRule>
    <cfRule type="expression" dxfId="306" priority="298">
      <formula>M4=0</formula>
    </cfRule>
  </conditionalFormatting>
  <conditionalFormatting sqref="L10:M10">
    <cfRule type="expression" dxfId="305" priority="295">
      <formula>M4=1</formula>
    </cfRule>
    <cfRule type="expression" dxfId="304" priority="296">
      <formula>M4=0</formula>
    </cfRule>
  </conditionalFormatting>
  <conditionalFormatting sqref="N6">
    <cfRule type="expression" dxfId="303" priority="293">
      <formula>O4=1</formula>
    </cfRule>
    <cfRule type="expression" dxfId="302" priority="294">
      <formula>O4=2</formula>
    </cfRule>
  </conditionalFormatting>
  <conditionalFormatting sqref="N7">
    <cfRule type="expression" dxfId="301" priority="291">
      <formula>O4=1</formula>
    </cfRule>
    <cfRule type="expression" dxfId="300" priority="292">
      <formula>O4=2</formula>
    </cfRule>
  </conditionalFormatting>
  <conditionalFormatting sqref="N8">
    <cfRule type="expression" dxfId="299" priority="289">
      <formula>O4=1</formula>
    </cfRule>
    <cfRule type="expression" dxfId="298" priority="290">
      <formula>O4=2</formula>
    </cfRule>
  </conditionalFormatting>
  <conditionalFormatting sqref="N9">
    <cfRule type="expression" dxfId="297" priority="287">
      <formula>O4=1</formula>
    </cfRule>
    <cfRule type="expression" dxfId="296" priority="288">
      <formula>O4=2</formula>
    </cfRule>
  </conditionalFormatting>
  <conditionalFormatting sqref="N10">
    <cfRule type="expression" dxfId="295" priority="285">
      <formula>O4=1</formula>
    </cfRule>
    <cfRule type="expression" dxfId="294" priority="286">
      <formula>O4=2</formula>
    </cfRule>
  </conditionalFormatting>
  <conditionalFormatting sqref="O12">
    <cfRule type="expression" dxfId="293" priority="281">
      <formula>O11=2</formula>
    </cfRule>
    <cfRule type="expression" dxfId="292" priority="282">
      <formula>O11=1</formula>
    </cfRule>
  </conditionalFormatting>
  <conditionalFormatting sqref="N12">
    <cfRule type="expression" dxfId="291" priority="283">
      <formula>O11=2</formula>
    </cfRule>
    <cfRule type="expression" dxfId="290" priority="284">
      <formula>O11=1</formula>
    </cfRule>
  </conditionalFormatting>
  <conditionalFormatting sqref="N13">
    <cfRule type="expression" dxfId="289" priority="279">
      <formula>O11=1</formula>
    </cfRule>
    <cfRule type="expression" dxfId="288" priority="280">
      <formula>O11=2</formula>
    </cfRule>
  </conditionalFormatting>
  <conditionalFormatting sqref="N14">
    <cfRule type="expression" dxfId="287" priority="277">
      <formula>O11=1</formula>
    </cfRule>
    <cfRule type="expression" dxfId="286" priority="278">
      <formula>O11=2</formula>
    </cfRule>
  </conditionalFormatting>
  <conditionalFormatting sqref="N15">
    <cfRule type="expression" dxfId="285" priority="275">
      <formula>O11=1</formula>
    </cfRule>
    <cfRule type="expression" dxfId="284" priority="276">
      <formula>O11=2</formula>
    </cfRule>
  </conditionalFormatting>
  <conditionalFormatting sqref="N16">
    <cfRule type="expression" dxfId="283" priority="273">
      <formula>O11=1</formula>
    </cfRule>
    <cfRule type="expression" dxfId="282" priority="274">
      <formula>O11=2</formula>
    </cfRule>
  </conditionalFormatting>
  <conditionalFormatting sqref="N17">
    <cfRule type="expression" dxfId="281" priority="271">
      <formula>O11=1</formula>
    </cfRule>
    <cfRule type="expression" dxfId="280" priority="272">
      <formula>O11=2</formula>
    </cfRule>
  </conditionalFormatting>
  <conditionalFormatting sqref="O19">
    <cfRule type="expression" dxfId="279" priority="267">
      <formula>O18=2</formula>
    </cfRule>
    <cfRule type="expression" dxfId="278" priority="268">
      <formula>O18=1</formula>
    </cfRule>
  </conditionalFormatting>
  <conditionalFormatting sqref="N19">
    <cfRule type="expression" dxfId="277" priority="269">
      <formula>O18=2</formula>
    </cfRule>
    <cfRule type="expression" dxfId="276" priority="270">
      <formula>O18=1</formula>
    </cfRule>
  </conditionalFormatting>
  <conditionalFormatting sqref="N20">
    <cfRule type="expression" dxfId="275" priority="265">
      <formula>O18=1</formula>
    </cfRule>
    <cfRule type="expression" dxfId="274" priority="266">
      <formula>O18=2</formula>
    </cfRule>
  </conditionalFormatting>
  <conditionalFormatting sqref="N21">
    <cfRule type="expression" dxfId="273" priority="263">
      <formula>O18=1</formula>
    </cfRule>
    <cfRule type="expression" dxfId="272" priority="264">
      <formula>O18=2</formula>
    </cfRule>
  </conditionalFormatting>
  <conditionalFormatting sqref="N22">
    <cfRule type="expression" dxfId="271" priority="261">
      <formula>O18=1</formula>
    </cfRule>
    <cfRule type="expression" dxfId="270" priority="262">
      <formula>O18=2</formula>
    </cfRule>
  </conditionalFormatting>
  <conditionalFormatting sqref="N23">
    <cfRule type="expression" dxfId="269" priority="259">
      <formula>O18=1</formula>
    </cfRule>
    <cfRule type="expression" dxfId="268" priority="260">
      <formula>O18=2</formula>
    </cfRule>
  </conditionalFormatting>
  <conditionalFormatting sqref="N24">
    <cfRule type="expression" dxfId="267" priority="257">
      <formula>O18=1</formula>
    </cfRule>
    <cfRule type="expression" dxfId="266" priority="258">
      <formula>O18=2</formula>
    </cfRule>
  </conditionalFormatting>
  <conditionalFormatting sqref="O26">
    <cfRule type="expression" dxfId="265" priority="253">
      <formula>O25=2</formula>
    </cfRule>
    <cfRule type="expression" dxfId="264" priority="254">
      <formula>O25=1</formula>
    </cfRule>
  </conditionalFormatting>
  <conditionalFormatting sqref="N26">
    <cfRule type="expression" dxfId="263" priority="255">
      <formula>O25=2</formula>
    </cfRule>
    <cfRule type="expression" dxfId="262" priority="256">
      <formula>O25=1</formula>
    </cfRule>
  </conditionalFormatting>
  <conditionalFormatting sqref="N27">
    <cfRule type="expression" dxfId="261" priority="251">
      <formula>O25=1</formula>
    </cfRule>
    <cfRule type="expression" dxfId="260" priority="252">
      <formula>O25=2</formula>
    </cfRule>
  </conditionalFormatting>
  <conditionalFormatting sqref="N28">
    <cfRule type="expression" dxfId="259" priority="249">
      <formula>O25=1</formula>
    </cfRule>
    <cfRule type="expression" dxfId="258" priority="250">
      <formula>O25=2</formula>
    </cfRule>
  </conditionalFormatting>
  <conditionalFormatting sqref="N29">
    <cfRule type="expression" dxfId="257" priority="247">
      <formula>O25=1</formula>
    </cfRule>
    <cfRule type="expression" dxfId="256" priority="248">
      <formula>O25=2</formula>
    </cfRule>
  </conditionalFormatting>
  <conditionalFormatting sqref="N30">
    <cfRule type="expression" dxfId="255" priority="245">
      <formula>O25=1</formula>
    </cfRule>
    <cfRule type="expression" dxfId="254" priority="246">
      <formula>O25=2</formula>
    </cfRule>
  </conditionalFormatting>
  <conditionalFormatting sqref="N31">
    <cfRule type="expression" dxfId="253" priority="243">
      <formula>O25=1</formula>
    </cfRule>
    <cfRule type="expression" dxfId="252" priority="244">
      <formula>O25=2</formula>
    </cfRule>
  </conditionalFormatting>
  <conditionalFormatting sqref="N35">
    <cfRule type="expression" dxfId="251" priority="240">
      <formula>O32=0</formula>
    </cfRule>
    <cfRule type="expression" dxfId="250" priority="241">
      <formula>O32=1</formula>
    </cfRule>
    <cfRule type="expression" dxfId="249" priority="242">
      <formula>O32=2</formula>
    </cfRule>
  </conditionalFormatting>
  <conditionalFormatting sqref="N36">
    <cfRule type="expression" dxfId="248" priority="237">
      <formula>O32=0</formula>
    </cfRule>
    <cfRule type="expression" dxfId="247" priority="238">
      <formula>O32=1</formula>
    </cfRule>
    <cfRule type="expression" dxfId="246" priority="239">
      <formula>O32=2</formula>
    </cfRule>
  </conditionalFormatting>
  <conditionalFormatting sqref="N37">
    <cfRule type="expression" dxfId="245" priority="234">
      <formula>O32=0</formula>
    </cfRule>
    <cfRule type="expression" dxfId="244" priority="235">
      <formula>O32=1</formula>
    </cfRule>
    <cfRule type="expression" dxfId="243" priority="236">
      <formula>O32=2</formula>
    </cfRule>
  </conditionalFormatting>
  <conditionalFormatting sqref="N38">
    <cfRule type="expression" dxfId="242" priority="231">
      <formula>O32=0</formula>
    </cfRule>
    <cfRule type="expression" dxfId="241" priority="232">
      <formula>O32=1</formula>
    </cfRule>
    <cfRule type="expression" dxfId="240" priority="233">
      <formula>O32=2</formula>
    </cfRule>
  </conditionalFormatting>
  <conditionalFormatting sqref="B13:C13">
    <cfRule type="expression" dxfId="239" priority="230">
      <formula>C11=1</formula>
    </cfRule>
  </conditionalFormatting>
  <conditionalFormatting sqref="B14:C14">
    <cfRule type="expression" dxfId="238" priority="229">
      <formula>C11=1</formula>
    </cfRule>
  </conditionalFormatting>
  <conditionalFormatting sqref="B15:C15">
    <cfRule type="expression" dxfId="237" priority="228">
      <formula>C11=1</formula>
    </cfRule>
  </conditionalFormatting>
  <conditionalFormatting sqref="B16:C16">
    <cfRule type="expression" dxfId="236" priority="227">
      <formula>C11=1</formula>
    </cfRule>
  </conditionalFormatting>
  <conditionalFormatting sqref="B17:C17">
    <cfRule type="expression" dxfId="235" priority="226">
      <formula>C11=1</formula>
    </cfRule>
  </conditionalFormatting>
  <conditionalFormatting sqref="E12">
    <cfRule type="expression" dxfId="234" priority="224">
      <formula>E11=1</formula>
    </cfRule>
  </conditionalFormatting>
  <conditionalFormatting sqref="D12">
    <cfRule type="expression" dxfId="233" priority="225">
      <formula>E11=1</formula>
    </cfRule>
  </conditionalFormatting>
  <conditionalFormatting sqref="D13:E13">
    <cfRule type="expression" dxfId="232" priority="223">
      <formula>E11=1</formula>
    </cfRule>
  </conditionalFormatting>
  <conditionalFormatting sqref="D14:E14">
    <cfRule type="expression" dxfId="231" priority="222">
      <formula>E11=1</formula>
    </cfRule>
  </conditionalFormatting>
  <conditionalFormatting sqref="D15:E15">
    <cfRule type="expression" dxfId="230" priority="221">
      <formula>E11=1</formula>
    </cfRule>
  </conditionalFormatting>
  <conditionalFormatting sqref="D16:E16">
    <cfRule type="expression" dxfId="229" priority="220">
      <formula>E11=1</formula>
    </cfRule>
  </conditionalFormatting>
  <conditionalFormatting sqref="D17:E17">
    <cfRule type="expression" dxfId="228" priority="219">
      <formula>E11=1</formula>
    </cfRule>
  </conditionalFormatting>
  <conditionalFormatting sqref="G12">
    <cfRule type="expression" dxfId="227" priority="217">
      <formula>G11=1</formula>
    </cfRule>
  </conditionalFormatting>
  <conditionalFormatting sqref="F12">
    <cfRule type="expression" dxfId="226" priority="218">
      <formula>G11=1</formula>
    </cfRule>
  </conditionalFormatting>
  <conditionalFormatting sqref="F13:G13">
    <cfRule type="expression" dxfId="225" priority="216">
      <formula>G11=1</formula>
    </cfRule>
  </conditionalFormatting>
  <conditionalFormatting sqref="F14:G14">
    <cfRule type="expression" dxfId="224" priority="215">
      <formula>G11=1</formula>
    </cfRule>
  </conditionalFormatting>
  <conditionalFormatting sqref="F15:G15">
    <cfRule type="expression" dxfId="223" priority="214">
      <formula>G11=1</formula>
    </cfRule>
  </conditionalFormatting>
  <conditionalFormatting sqref="F16:G16">
    <cfRule type="expression" dxfId="222" priority="213">
      <formula>G11=1</formula>
    </cfRule>
  </conditionalFormatting>
  <conditionalFormatting sqref="F17:G17">
    <cfRule type="expression" dxfId="221" priority="212">
      <formula>G11=1</formula>
    </cfRule>
  </conditionalFormatting>
  <conditionalFormatting sqref="I12">
    <cfRule type="expression" dxfId="220" priority="210">
      <formula>I11=1</formula>
    </cfRule>
  </conditionalFormatting>
  <conditionalFormatting sqref="H12">
    <cfRule type="expression" dxfId="219" priority="211">
      <formula>I11=1</formula>
    </cfRule>
  </conditionalFormatting>
  <conditionalFormatting sqref="H13:I13">
    <cfRule type="expression" dxfId="218" priority="209">
      <formula>I11=1</formula>
    </cfRule>
  </conditionalFormatting>
  <conditionalFormatting sqref="H14:I14">
    <cfRule type="expression" dxfId="217" priority="208">
      <formula>I11=1</formula>
    </cfRule>
  </conditionalFormatting>
  <conditionalFormatting sqref="H15:I15">
    <cfRule type="expression" dxfId="216" priority="207">
      <formula>I11=1</formula>
    </cfRule>
  </conditionalFormatting>
  <conditionalFormatting sqref="H16:I16">
    <cfRule type="expression" dxfId="215" priority="206">
      <formula>I11=1</formula>
    </cfRule>
  </conditionalFormatting>
  <conditionalFormatting sqref="H17:I17">
    <cfRule type="expression" dxfId="214" priority="205">
      <formula>I11=1</formula>
    </cfRule>
  </conditionalFormatting>
  <conditionalFormatting sqref="K12">
    <cfRule type="expression" dxfId="213" priority="203">
      <formula>K11=1</formula>
    </cfRule>
  </conditionalFormatting>
  <conditionalFormatting sqref="J12">
    <cfRule type="expression" dxfId="212" priority="204">
      <formula>K11=1</formula>
    </cfRule>
  </conditionalFormatting>
  <conditionalFormatting sqref="J13:K13">
    <cfRule type="expression" dxfId="211" priority="202">
      <formula>K11=1</formula>
    </cfRule>
  </conditionalFormatting>
  <conditionalFormatting sqref="J14:K14">
    <cfRule type="expression" dxfId="210" priority="201">
      <formula>K11=1</formula>
    </cfRule>
  </conditionalFormatting>
  <conditionalFormatting sqref="J15:K15">
    <cfRule type="expression" dxfId="209" priority="200">
      <formula>K11=1</formula>
    </cfRule>
  </conditionalFormatting>
  <conditionalFormatting sqref="J16:K16">
    <cfRule type="expression" dxfId="208" priority="199">
      <formula>K11=1</formula>
    </cfRule>
  </conditionalFormatting>
  <conditionalFormatting sqref="J17:K17">
    <cfRule type="expression" dxfId="207" priority="198">
      <formula>K11=1</formula>
    </cfRule>
  </conditionalFormatting>
  <conditionalFormatting sqref="M12">
    <cfRule type="expression" dxfId="206" priority="196">
      <formula>M11=1</formula>
    </cfRule>
  </conditionalFormatting>
  <conditionalFormatting sqref="L12">
    <cfRule type="expression" dxfId="205" priority="197">
      <formula>M11=1</formula>
    </cfRule>
  </conditionalFormatting>
  <conditionalFormatting sqref="L13:M13">
    <cfRule type="expression" dxfId="204" priority="195">
      <formula>M11=1</formula>
    </cfRule>
  </conditionalFormatting>
  <conditionalFormatting sqref="L14:M14">
    <cfRule type="expression" dxfId="203" priority="194">
      <formula>M11=1</formula>
    </cfRule>
  </conditionalFormatting>
  <conditionalFormatting sqref="L15:M15">
    <cfRule type="expression" dxfId="202" priority="193">
      <formula>M11=1</formula>
    </cfRule>
  </conditionalFormatting>
  <conditionalFormatting sqref="L16:M16">
    <cfRule type="expression" dxfId="201" priority="192">
      <formula>M11=1</formula>
    </cfRule>
  </conditionalFormatting>
  <conditionalFormatting sqref="L17:M17">
    <cfRule type="expression" dxfId="200" priority="191">
      <formula>M11=1</formula>
    </cfRule>
  </conditionalFormatting>
  <conditionalFormatting sqref="C19">
    <cfRule type="expression" dxfId="199" priority="189">
      <formula>C18=1</formula>
    </cfRule>
  </conditionalFormatting>
  <conditionalFormatting sqref="B19">
    <cfRule type="expression" dxfId="198" priority="190">
      <formula>C18=1</formula>
    </cfRule>
  </conditionalFormatting>
  <conditionalFormatting sqref="B20:C20">
    <cfRule type="expression" dxfId="197" priority="188">
      <formula>C18=1</formula>
    </cfRule>
  </conditionalFormatting>
  <conditionalFormatting sqref="B21:C21">
    <cfRule type="expression" dxfId="196" priority="187">
      <formula>C18=1</formula>
    </cfRule>
  </conditionalFormatting>
  <conditionalFormatting sqref="B22:C22">
    <cfRule type="expression" dxfId="195" priority="186">
      <formula>C18=1</formula>
    </cfRule>
  </conditionalFormatting>
  <conditionalFormatting sqref="B23:C23">
    <cfRule type="expression" dxfId="194" priority="185">
      <formula>C18=1</formula>
    </cfRule>
  </conditionalFormatting>
  <conditionalFormatting sqref="B24:C24">
    <cfRule type="expression" dxfId="193" priority="184">
      <formula>C18=1</formula>
    </cfRule>
  </conditionalFormatting>
  <conditionalFormatting sqref="E19">
    <cfRule type="expression" dxfId="192" priority="182">
      <formula>E18=1</formula>
    </cfRule>
  </conditionalFormatting>
  <conditionalFormatting sqref="D19">
    <cfRule type="expression" dxfId="191" priority="183">
      <formula>E18=1</formula>
    </cfRule>
  </conditionalFormatting>
  <conditionalFormatting sqref="D20:E20">
    <cfRule type="expression" dxfId="190" priority="181">
      <formula>E18=1</formula>
    </cfRule>
  </conditionalFormatting>
  <conditionalFormatting sqref="D21:E21">
    <cfRule type="expression" dxfId="189" priority="180">
      <formula>E18=1</formula>
    </cfRule>
  </conditionalFormatting>
  <conditionalFormatting sqref="D22:E22">
    <cfRule type="expression" dxfId="188" priority="179">
      <formula>E18=1</formula>
    </cfRule>
  </conditionalFormatting>
  <conditionalFormatting sqref="D23:E23">
    <cfRule type="expression" dxfId="187" priority="178">
      <formula>E18=1</formula>
    </cfRule>
  </conditionalFormatting>
  <conditionalFormatting sqref="D24:E24">
    <cfRule type="expression" dxfId="186" priority="177">
      <formula>E18=1</formula>
    </cfRule>
  </conditionalFormatting>
  <conditionalFormatting sqref="G19">
    <cfRule type="expression" dxfId="185" priority="175">
      <formula>G18=1</formula>
    </cfRule>
  </conditionalFormatting>
  <conditionalFormatting sqref="F19">
    <cfRule type="expression" dxfId="184" priority="176">
      <formula>G18=1</formula>
    </cfRule>
  </conditionalFormatting>
  <conditionalFormatting sqref="F20:G20">
    <cfRule type="expression" dxfId="183" priority="174">
      <formula>G18=1</formula>
    </cfRule>
  </conditionalFormatting>
  <conditionalFormatting sqref="F21:G21">
    <cfRule type="expression" dxfId="182" priority="173">
      <formula>G18=1</formula>
    </cfRule>
  </conditionalFormatting>
  <conditionalFormatting sqref="F22:G22">
    <cfRule type="expression" dxfId="181" priority="172">
      <formula>G18=1</formula>
    </cfRule>
  </conditionalFormatting>
  <conditionalFormatting sqref="F23:G23">
    <cfRule type="expression" dxfId="180" priority="171">
      <formula>G18=1</formula>
    </cfRule>
  </conditionalFormatting>
  <conditionalFormatting sqref="F24:G24">
    <cfRule type="expression" dxfId="179" priority="170">
      <formula>G18=1</formula>
    </cfRule>
  </conditionalFormatting>
  <conditionalFormatting sqref="I19">
    <cfRule type="expression" dxfId="178" priority="168">
      <formula>I18=1</formula>
    </cfRule>
  </conditionalFormatting>
  <conditionalFormatting sqref="H19">
    <cfRule type="expression" dxfId="177" priority="169">
      <formula>I18=1</formula>
    </cfRule>
  </conditionalFormatting>
  <conditionalFormatting sqref="H20:I20">
    <cfRule type="expression" dxfId="176" priority="167">
      <formula>I18=1</formula>
    </cfRule>
  </conditionalFormatting>
  <conditionalFormatting sqref="H21:I21">
    <cfRule type="expression" dxfId="175" priority="166">
      <formula>I18=1</formula>
    </cfRule>
  </conditionalFormatting>
  <conditionalFormatting sqref="H22:I22">
    <cfRule type="expression" dxfId="174" priority="165">
      <formula>I18=1</formula>
    </cfRule>
  </conditionalFormatting>
  <conditionalFormatting sqref="H23:I23">
    <cfRule type="expression" dxfId="173" priority="164">
      <formula>I18=1</formula>
    </cfRule>
  </conditionalFormatting>
  <conditionalFormatting sqref="H24:I24">
    <cfRule type="expression" dxfId="172" priority="163">
      <formula>I18=1</formula>
    </cfRule>
  </conditionalFormatting>
  <conditionalFormatting sqref="K19">
    <cfRule type="expression" dxfId="171" priority="161">
      <formula>K18=1</formula>
    </cfRule>
  </conditionalFormatting>
  <conditionalFormatting sqref="J19">
    <cfRule type="expression" dxfId="170" priority="162">
      <formula>K18=1</formula>
    </cfRule>
  </conditionalFormatting>
  <conditionalFormatting sqref="J20:K20">
    <cfRule type="expression" dxfId="169" priority="160">
      <formula>K18=1</formula>
    </cfRule>
  </conditionalFormatting>
  <conditionalFormatting sqref="J21:K21">
    <cfRule type="expression" dxfId="168" priority="159">
      <formula>K18=1</formula>
    </cfRule>
  </conditionalFormatting>
  <conditionalFormatting sqref="J22:K22">
    <cfRule type="expression" dxfId="167" priority="158">
      <formula>K18=1</formula>
    </cfRule>
  </conditionalFormatting>
  <conditionalFormatting sqref="J23:K23">
    <cfRule type="expression" dxfId="166" priority="157">
      <formula>K18=1</formula>
    </cfRule>
  </conditionalFormatting>
  <conditionalFormatting sqref="J24:K24">
    <cfRule type="expression" dxfId="165" priority="156">
      <formula>K18=1</formula>
    </cfRule>
  </conditionalFormatting>
  <conditionalFormatting sqref="M19">
    <cfRule type="expression" dxfId="164" priority="154">
      <formula>M18=1</formula>
    </cfRule>
  </conditionalFormatting>
  <conditionalFormatting sqref="L19">
    <cfRule type="expression" dxfId="163" priority="155">
      <formula>M18=1</formula>
    </cfRule>
  </conditionalFormatting>
  <conditionalFormatting sqref="L20:M20">
    <cfRule type="expression" dxfId="162" priority="153">
      <formula>M18=1</formula>
    </cfRule>
  </conditionalFormatting>
  <conditionalFormatting sqref="L21:M21">
    <cfRule type="expression" dxfId="161" priority="152">
      <formula>M18=1</formula>
    </cfRule>
  </conditionalFormatting>
  <conditionalFormatting sqref="L22:M22">
    <cfRule type="expression" dxfId="160" priority="151">
      <formula>M18=1</formula>
    </cfRule>
  </conditionalFormatting>
  <conditionalFormatting sqref="L23:M23">
    <cfRule type="expression" dxfId="159" priority="150">
      <formula>M18=1</formula>
    </cfRule>
  </conditionalFormatting>
  <conditionalFormatting sqref="L24:M24">
    <cfRule type="expression" dxfId="158" priority="149">
      <formula>M18=1</formula>
    </cfRule>
  </conditionalFormatting>
  <conditionalFormatting sqref="C26">
    <cfRule type="expression" dxfId="157" priority="147">
      <formula>C25=1</formula>
    </cfRule>
  </conditionalFormatting>
  <conditionalFormatting sqref="B26">
    <cfRule type="expression" dxfId="156" priority="148">
      <formula>C25=1</formula>
    </cfRule>
  </conditionalFormatting>
  <conditionalFormatting sqref="B27:C27">
    <cfRule type="expression" dxfId="155" priority="146">
      <formula>C25=1</formula>
    </cfRule>
  </conditionalFormatting>
  <conditionalFormatting sqref="B28:C28">
    <cfRule type="expression" dxfId="154" priority="145">
      <formula>C25=1</formula>
    </cfRule>
  </conditionalFormatting>
  <conditionalFormatting sqref="B29:C29">
    <cfRule type="expression" dxfId="153" priority="144">
      <formula>C25=1</formula>
    </cfRule>
  </conditionalFormatting>
  <conditionalFormatting sqref="B30:C30">
    <cfRule type="expression" dxfId="152" priority="143">
      <formula>C25=1</formula>
    </cfRule>
  </conditionalFormatting>
  <conditionalFormatting sqref="B31:C31">
    <cfRule type="expression" dxfId="151" priority="142">
      <formula>C25=1</formula>
    </cfRule>
  </conditionalFormatting>
  <conditionalFormatting sqref="E26">
    <cfRule type="expression" dxfId="150" priority="140">
      <formula>E25=1</formula>
    </cfRule>
  </conditionalFormatting>
  <conditionalFormatting sqref="D26">
    <cfRule type="expression" dxfId="149" priority="141">
      <formula>E25=1</formula>
    </cfRule>
  </conditionalFormatting>
  <conditionalFormatting sqref="D27:E27">
    <cfRule type="expression" dxfId="148" priority="139">
      <formula>E25=1</formula>
    </cfRule>
  </conditionalFormatting>
  <conditionalFormatting sqref="D28:E28">
    <cfRule type="expression" dxfId="147" priority="138">
      <formula>E25=1</formula>
    </cfRule>
  </conditionalFormatting>
  <conditionalFormatting sqref="D29:E29">
    <cfRule type="expression" dxfId="146" priority="137">
      <formula>E25=1</formula>
    </cfRule>
  </conditionalFormatting>
  <conditionalFormatting sqref="D30:E30">
    <cfRule type="expression" dxfId="145" priority="136">
      <formula>E25=1</formula>
    </cfRule>
  </conditionalFormatting>
  <conditionalFormatting sqref="D31:E31">
    <cfRule type="expression" dxfId="144" priority="135">
      <formula>E25=1</formula>
    </cfRule>
  </conditionalFormatting>
  <conditionalFormatting sqref="G26">
    <cfRule type="expression" dxfId="143" priority="133">
      <formula>G25=1</formula>
    </cfRule>
  </conditionalFormatting>
  <conditionalFormatting sqref="F26">
    <cfRule type="expression" dxfId="142" priority="134">
      <formula>G25=1</formula>
    </cfRule>
  </conditionalFormatting>
  <conditionalFormatting sqref="F27:G27">
    <cfRule type="expression" dxfId="141" priority="132">
      <formula>G25=1</formula>
    </cfRule>
  </conditionalFormatting>
  <conditionalFormatting sqref="F28:G28">
    <cfRule type="expression" dxfId="140" priority="131">
      <formula>G25=1</formula>
    </cfRule>
  </conditionalFormatting>
  <conditionalFormatting sqref="F29:G29">
    <cfRule type="expression" dxfId="139" priority="130">
      <formula>G25=1</formula>
    </cfRule>
  </conditionalFormatting>
  <conditionalFormatting sqref="F30:G30">
    <cfRule type="expression" dxfId="138" priority="129">
      <formula>G25=1</formula>
    </cfRule>
  </conditionalFormatting>
  <conditionalFormatting sqref="F31:G31">
    <cfRule type="expression" dxfId="137" priority="128">
      <formula>G25=1</formula>
    </cfRule>
  </conditionalFormatting>
  <conditionalFormatting sqref="I26">
    <cfRule type="expression" dxfId="136" priority="126">
      <formula>I25=1</formula>
    </cfRule>
  </conditionalFormatting>
  <conditionalFormatting sqref="H26">
    <cfRule type="expression" dxfId="135" priority="127">
      <formula>I25=1</formula>
    </cfRule>
  </conditionalFormatting>
  <conditionalFormatting sqref="H27:I27">
    <cfRule type="expression" dxfId="134" priority="125">
      <formula>I25=1</formula>
    </cfRule>
  </conditionalFormatting>
  <conditionalFormatting sqref="H28:I28">
    <cfRule type="expression" dxfId="133" priority="124">
      <formula>I25=1</formula>
    </cfRule>
  </conditionalFormatting>
  <conditionalFormatting sqref="H29:I29">
    <cfRule type="expression" dxfId="132" priority="123">
      <formula>I25=1</formula>
    </cfRule>
  </conditionalFormatting>
  <conditionalFormatting sqref="H30:I30">
    <cfRule type="expression" dxfId="131" priority="122">
      <formula>I25=1</formula>
    </cfRule>
  </conditionalFormatting>
  <conditionalFormatting sqref="H31:I31">
    <cfRule type="expression" dxfId="130" priority="121">
      <formula>I25=1</formula>
    </cfRule>
  </conditionalFormatting>
  <conditionalFormatting sqref="K26">
    <cfRule type="expression" dxfId="129" priority="119">
      <formula>K25=1</formula>
    </cfRule>
  </conditionalFormatting>
  <conditionalFormatting sqref="J26">
    <cfRule type="expression" dxfId="128" priority="120">
      <formula>K25=1</formula>
    </cfRule>
  </conditionalFormatting>
  <conditionalFormatting sqref="J27:K27">
    <cfRule type="expression" dxfId="127" priority="118">
      <formula>K25=1</formula>
    </cfRule>
  </conditionalFormatting>
  <conditionalFormatting sqref="J28:K28">
    <cfRule type="expression" dxfId="126" priority="117">
      <formula>K25=1</formula>
    </cfRule>
  </conditionalFormatting>
  <conditionalFormatting sqref="J29:K29">
    <cfRule type="expression" dxfId="125" priority="116">
      <formula>K25=1</formula>
    </cfRule>
  </conditionalFormatting>
  <conditionalFormatting sqref="J30:K30">
    <cfRule type="expression" dxfId="124" priority="115">
      <formula>K25=1</formula>
    </cfRule>
  </conditionalFormatting>
  <conditionalFormatting sqref="J31:K31">
    <cfRule type="expression" dxfId="123" priority="114">
      <formula>K25=1</formula>
    </cfRule>
  </conditionalFormatting>
  <conditionalFormatting sqref="M26">
    <cfRule type="expression" dxfId="122" priority="112">
      <formula>M25=1</formula>
    </cfRule>
  </conditionalFormatting>
  <conditionalFormatting sqref="L26">
    <cfRule type="expression" dxfId="121" priority="113">
      <formula>M25=1</formula>
    </cfRule>
  </conditionalFormatting>
  <conditionalFormatting sqref="L27:M27">
    <cfRule type="expression" dxfId="120" priority="111">
      <formula>M25=1</formula>
    </cfRule>
  </conditionalFormatting>
  <conditionalFormatting sqref="L28:M28">
    <cfRule type="expression" dxfId="119" priority="110">
      <formula>M25=1</formula>
    </cfRule>
  </conditionalFormatting>
  <conditionalFormatting sqref="L29:M29">
    <cfRule type="expression" dxfId="118" priority="109">
      <formula>M25=1</formula>
    </cfRule>
  </conditionalFormatting>
  <conditionalFormatting sqref="L30:M30">
    <cfRule type="expression" dxfId="117" priority="108">
      <formula>M25=1</formula>
    </cfRule>
  </conditionalFormatting>
  <conditionalFormatting sqref="L31:M31">
    <cfRule type="expression" dxfId="116" priority="107">
      <formula>M25=1</formula>
    </cfRule>
  </conditionalFormatting>
  <conditionalFormatting sqref="B33">
    <cfRule type="expression" dxfId="115" priority="389">
      <formula>C32=1</formula>
    </cfRule>
    <cfRule type="expression" dxfId="114" priority="390">
      <formula>C32=0</formula>
    </cfRule>
  </conditionalFormatting>
  <conditionalFormatting sqref="C33">
    <cfRule type="expression" dxfId="113" priority="387">
      <formula>C32=1</formula>
    </cfRule>
    <cfRule type="expression" dxfId="112" priority="388">
      <formula>C32=0</formula>
    </cfRule>
  </conditionalFormatting>
  <conditionalFormatting sqref="B34">
    <cfRule type="expression" dxfId="111" priority="385">
      <formula>C32=0</formula>
    </cfRule>
    <cfRule type="expression" dxfId="110" priority="386">
      <formula>C32=1</formula>
    </cfRule>
  </conditionalFormatting>
  <conditionalFormatting sqref="B35">
    <cfRule type="expression" dxfId="109" priority="105">
      <formula>C32=0</formula>
    </cfRule>
    <cfRule type="expression" dxfId="108" priority="106">
      <formula>C32=1</formula>
    </cfRule>
  </conditionalFormatting>
  <conditionalFormatting sqref="B36">
    <cfRule type="expression" dxfId="107" priority="103">
      <formula>C32=0</formula>
    </cfRule>
    <cfRule type="expression" dxfId="106" priority="104">
      <formula>C32=1</formula>
    </cfRule>
  </conditionalFormatting>
  <conditionalFormatting sqref="B37">
    <cfRule type="expression" dxfId="105" priority="101">
      <formula>C32=0</formula>
    </cfRule>
    <cfRule type="expression" dxfId="104" priority="102">
      <formula>C32=1</formula>
    </cfRule>
  </conditionalFormatting>
  <conditionalFormatting sqref="B38">
    <cfRule type="expression" dxfId="103" priority="99">
      <formula>C32=0</formula>
    </cfRule>
    <cfRule type="expression" dxfId="102" priority="100">
      <formula>C32=1</formula>
    </cfRule>
  </conditionalFormatting>
  <conditionalFormatting sqref="D33">
    <cfRule type="expression" dxfId="101" priority="97">
      <formula>E32=1</formula>
    </cfRule>
    <cfRule type="expression" dxfId="100" priority="98">
      <formula>E32=0</formula>
    </cfRule>
  </conditionalFormatting>
  <conditionalFormatting sqref="E33">
    <cfRule type="expression" dxfId="99" priority="95">
      <formula>E32=1</formula>
    </cfRule>
    <cfRule type="expression" dxfId="98" priority="96">
      <formula>E32=0</formula>
    </cfRule>
  </conditionalFormatting>
  <conditionalFormatting sqref="D34">
    <cfRule type="expression" dxfId="97" priority="93">
      <formula>E32=0</formula>
    </cfRule>
    <cfRule type="expression" dxfId="96" priority="94">
      <formula>E32=1</formula>
    </cfRule>
  </conditionalFormatting>
  <conditionalFormatting sqref="D35">
    <cfRule type="expression" dxfId="95" priority="91">
      <formula>E32=0</formula>
    </cfRule>
    <cfRule type="expression" dxfId="94" priority="92">
      <formula>E32=1</formula>
    </cfRule>
  </conditionalFormatting>
  <conditionalFormatting sqref="D36">
    <cfRule type="expression" dxfId="93" priority="89">
      <formula>E32=0</formula>
    </cfRule>
    <cfRule type="expression" dxfId="92" priority="90">
      <formula>E32=1</formula>
    </cfRule>
  </conditionalFormatting>
  <conditionalFormatting sqref="D37">
    <cfRule type="expression" dxfId="91" priority="87">
      <formula>E32=0</formula>
    </cfRule>
    <cfRule type="expression" dxfId="90" priority="88">
      <formula>E32=1</formula>
    </cfRule>
  </conditionalFormatting>
  <conditionalFormatting sqref="D38">
    <cfRule type="expression" dxfId="89" priority="85">
      <formula>E32=0</formula>
    </cfRule>
    <cfRule type="expression" dxfId="88" priority="86">
      <formula>E32=1</formula>
    </cfRule>
  </conditionalFormatting>
  <conditionalFormatting sqref="F33">
    <cfRule type="expression" dxfId="87" priority="83">
      <formula>G32=1</formula>
    </cfRule>
    <cfRule type="expression" dxfId="86" priority="84">
      <formula>G32=0</formula>
    </cfRule>
  </conditionalFormatting>
  <conditionalFormatting sqref="G33">
    <cfRule type="expression" dxfId="85" priority="81">
      <formula>G32=1</formula>
    </cfRule>
    <cfRule type="expression" dxfId="84" priority="82">
      <formula>G32=0</formula>
    </cfRule>
  </conditionalFormatting>
  <conditionalFormatting sqref="F34">
    <cfRule type="expression" dxfId="83" priority="79">
      <formula>G32=0</formula>
    </cfRule>
    <cfRule type="expression" dxfId="82" priority="80">
      <formula>G32=1</formula>
    </cfRule>
  </conditionalFormatting>
  <conditionalFormatting sqref="F35">
    <cfRule type="expression" dxfId="81" priority="77">
      <formula>G32=0</formula>
    </cfRule>
    <cfRule type="expression" dxfId="80" priority="78">
      <formula>G32=1</formula>
    </cfRule>
  </conditionalFormatting>
  <conditionalFormatting sqref="F36">
    <cfRule type="expression" dxfId="79" priority="75">
      <formula>G32=0</formula>
    </cfRule>
    <cfRule type="expression" dxfId="78" priority="76">
      <formula>G32=1</formula>
    </cfRule>
  </conditionalFormatting>
  <conditionalFormatting sqref="F37">
    <cfRule type="expression" dxfId="77" priority="73">
      <formula>G32=0</formula>
    </cfRule>
    <cfRule type="expression" dxfId="76" priority="74">
      <formula>G32=1</formula>
    </cfRule>
  </conditionalFormatting>
  <conditionalFormatting sqref="F38">
    <cfRule type="expression" dxfId="75" priority="71">
      <formula>G32=0</formula>
    </cfRule>
    <cfRule type="expression" dxfId="74" priority="72">
      <formula>G32=1</formula>
    </cfRule>
  </conditionalFormatting>
  <conditionalFormatting sqref="H33">
    <cfRule type="expression" dxfId="73" priority="69">
      <formula>I32=1</formula>
    </cfRule>
    <cfRule type="expression" dxfId="72" priority="70">
      <formula>I32=0</formula>
    </cfRule>
  </conditionalFormatting>
  <conditionalFormatting sqref="I33">
    <cfRule type="expression" dxfId="71" priority="67">
      <formula>I32=1</formula>
    </cfRule>
    <cfRule type="expression" dxfId="70" priority="68">
      <formula>I32=0</formula>
    </cfRule>
  </conditionalFormatting>
  <conditionalFormatting sqref="H34">
    <cfRule type="expression" dxfId="69" priority="65">
      <formula>I32=0</formula>
    </cfRule>
    <cfRule type="expression" dxfId="68" priority="66">
      <formula>I32=1</formula>
    </cfRule>
  </conditionalFormatting>
  <conditionalFormatting sqref="H35">
    <cfRule type="expression" dxfId="67" priority="63">
      <formula>I32=0</formula>
    </cfRule>
    <cfRule type="expression" dxfId="66" priority="64">
      <formula>I32=1</formula>
    </cfRule>
  </conditionalFormatting>
  <conditionalFormatting sqref="H36">
    <cfRule type="expression" dxfId="65" priority="61">
      <formula>I32=0</formula>
    </cfRule>
    <cfRule type="expression" dxfId="64" priority="62">
      <formula>I32=1</formula>
    </cfRule>
  </conditionalFormatting>
  <conditionalFormatting sqref="H37">
    <cfRule type="expression" dxfId="63" priority="59">
      <formula>I32=0</formula>
    </cfRule>
    <cfRule type="expression" dxfId="62" priority="60">
      <formula>I32=1</formula>
    </cfRule>
  </conditionalFormatting>
  <conditionalFormatting sqref="H38">
    <cfRule type="expression" dxfId="61" priority="57">
      <formula>I32=0</formula>
    </cfRule>
    <cfRule type="expression" dxfId="60" priority="58">
      <formula>I32=1</formula>
    </cfRule>
  </conditionalFormatting>
  <conditionalFormatting sqref="J33">
    <cfRule type="expression" dxfId="59" priority="55">
      <formula>K32=1</formula>
    </cfRule>
    <cfRule type="expression" dxfId="58" priority="56">
      <formula>K32=0</formula>
    </cfRule>
  </conditionalFormatting>
  <conditionalFormatting sqref="K33">
    <cfRule type="expression" dxfId="57" priority="53">
      <formula>K32=1</formula>
    </cfRule>
    <cfRule type="expression" dxfId="56" priority="54">
      <formula>K32=0</formula>
    </cfRule>
  </conditionalFormatting>
  <conditionalFormatting sqref="J34">
    <cfRule type="expression" dxfId="55" priority="51">
      <formula>K32=0</formula>
    </cfRule>
    <cfRule type="expression" dxfId="54" priority="52">
      <formula>K32=1</formula>
    </cfRule>
  </conditionalFormatting>
  <conditionalFormatting sqref="J35">
    <cfRule type="expression" dxfId="53" priority="49">
      <formula>K32=0</formula>
    </cfRule>
    <cfRule type="expression" dxfId="52" priority="50">
      <formula>K32=1</formula>
    </cfRule>
  </conditionalFormatting>
  <conditionalFormatting sqref="J36">
    <cfRule type="expression" dxfId="51" priority="47">
      <formula>K32=0</formula>
    </cfRule>
    <cfRule type="expression" dxfId="50" priority="48">
      <formula>K32=1</formula>
    </cfRule>
  </conditionalFormatting>
  <conditionalFormatting sqref="J37">
    <cfRule type="expression" dxfId="49" priority="45">
      <formula>K32=0</formula>
    </cfRule>
    <cfRule type="expression" dxfId="48" priority="46">
      <formula>K32=1</formula>
    </cfRule>
  </conditionalFormatting>
  <conditionalFormatting sqref="J38">
    <cfRule type="expression" dxfId="47" priority="43">
      <formula>K32=0</formula>
    </cfRule>
    <cfRule type="expression" dxfId="46" priority="44">
      <formula>K32=1</formula>
    </cfRule>
  </conditionalFormatting>
  <conditionalFormatting sqref="L33">
    <cfRule type="expression" dxfId="45" priority="41">
      <formula>M32=1</formula>
    </cfRule>
    <cfRule type="expression" dxfId="44" priority="42">
      <formula>M32=0</formula>
    </cfRule>
  </conditionalFormatting>
  <conditionalFormatting sqref="M33">
    <cfRule type="expression" dxfId="43" priority="39">
      <formula>M32=1</formula>
    </cfRule>
    <cfRule type="expression" dxfId="42" priority="40">
      <formula>M32=0</formula>
    </cfRule>
  </conditionalFormatting>
  <conditionalFormatting sqref="L34">
    <cfRule type="expression" dxfId="41" priority="37">
      <formula>M32=0</formula>
    </cfRule>
    <cfRule type="expression" dxfId="40" priority="38">
      <formula>M32=1</formula>
    </cfRule>
  </conditionalFormatting>
  <conditionalFormatting sqref="L35">
    <cfRule type="expression" dxfId="39" priority="35">
      <formula>M32=0</formula>
    </cfRule>
    <cfRule type="expression" dxfId="38" priority="36">
      <formula>M32=1</formula>
    </cfRule>
  </conditionalFormatting>
  <conditionalFormatting sqref="L36">
    <cfRule type="expression" dxfId="37" priority="33">
      <formula>M32=0</formula>
    </cfRule>
    <cfRule type="expression" dxfId="36" priority="34">
      <formula>M32=1</formula>
    </cfRule>
  </conditionalFormatting>
  <conditionalFormatting sqref="L37">
    <cfRule type="expression" dxfId="35" priority="31">
      <formula>M32=0</formula>
    </cfRule>
    <cfRule type="expression" dxfId="34" priority="32">
      <formula>M32=1</formula>
    </cfRule>
  </conditionalFormatting>
  <conditionalFormatting sqref="L38">
    <cfRule type="expression" dxfId="33" priority="29">
      <formula>M32=0</formula>
    </cfRule>
    <cfRule type="expression" dxfId="32" priority="30">
      <formula>M32=1</formula>
    </cfRule>
  </conditionalFormatting>
  <conditionalFormatting sqref="B40">
    <cfRule type="expression" dxfId="31" priority="27">
      <formula>C39=1</formula>
    </cfRule>
    <cfRule type="expression" dxfId="30" priority="28">
      <formula>C39=0</formula>
    </cfRule>
  </conditionalFormatting>
  <conditionalFormatting sqref="C40">
    <cfRule type="expression" dxfId="29" priority="25">
      <formula>C39=1</formula>
    </cfRule>
    <cfRule type="expression" dxfId="28" priority="26">
      <formula>C39=0</formula>
    </cfRule>
  </conditionalFormatting>
  <conditionalFormatting sqref="B41">
    <cfRule type="expression" dxfId="27" priority="23">
      <formula>C39=0</formula>
    </cfRule>
    <cfRule type="expression" dxfId="26" priority="24">
      <formula>C39=1</formula>
    </cfRule>
  </conditionalFormatting>
  <conditionalFormatting sqref="B42">
    <cfRule type="expression" dxfId="25" priority="21">
      <formula>C39=0</formula>
    </cfRule>
    <cfRule type="expression" dxfId="24" priority="22">
      <formula>C39=1</formula>
    </cfRule>
  </conditionalFormatting>
  <conditionalFormatting sqref="B43">
    <cfRule type="expression" dxfId="23" priority="19">
      <formula>C39=0</formula>
    </cfRule>
    <cfRule type="expression" dxfId="22" priority="20">
      <formula>C39=1</formula>
    </cfRule>
  </conditionalFormatting>
  <conditionalFormatting sqref="B44">
    <cfRule type="expression" dxfId="21" priority="17">
      <formula>C39=0</formula>
    </cfRule>
    <cfRule type="expression" dxfId="20" priority="18">
      <formula>C39=1</formula>
    </cfRule>
  </conditionalFormatting>
  <conditionalFormatting sqref="B45">
    <cfRule type="expression" dxfId="19" priority="15">
      <formula>C39=0</formula>
    </cfRule>
    <cfRule type="expression" dxfId="18" priority="16">
      <formula>C39=1</formula>
    </cfRule>
  </conditionalFormatting>
  <conditionalFormatting sqref="D40">
    <cfRule type="expression" dxfId="17" priority="13">
      <formula>E39=1</formula>
    </cfRule>
    <cfRule type="expression" dxfId="16" priority="14">
      <formula>E39=0</formula>
    </cfRule>
  </conditionalFormatting>
  <conditionalFormatting sqref="E40">
    <cfRule type="expression" dxfId="15" priority="11">
      <formula>E39=1</formula>
    </cfRule>
    <cfRule type="expression" dxfId="14" priority="12">
      <formula>E39=0</formula>
    </cfRule>
  </conditionalFormatting>
  <conditionalFormatting sqref="D41">
    <cfRule type="expression" dxfId="13" priority="9">
      <formula>E39=0</formula>
    </cfRule>
    <cfRule type="expression" dxfId="12" priority="10">
      <formula>E39=1</formula>
    </cfRule>
  </conditionalFormatting>
  <conditionalFormatting sqref="D42">
    <cfRule type="expression" dxfId="11" priority="7">
      <formula>E39=0</formula>
    </cfRule>
    <cfRule type="expression" dxfId="10" priority="8">
      <formula>E39=1</formula>
    </cfRule>
  </conditionalFormatting>
  <conditionalFormatting sqref="D43">
    <cfRule type="expression" dxfId="9" priority="5">
      <formula>E39=0</formula>
    </cfRule>
    <cfRule type="expression" dxfId="8" priority="6">
      <formula>E39=1</formula>
    </cfRule>
  </conditionalFormatting>
  <conditionalFormatting sqref="D44">
    <cfRule type="expression" dxfId="7" priority="3">
      <formula>E39=0</formula>
    </cfRule>
    <cfRule type="expression" dxfId="6" priority="4">
      <formula>E39=1</formula>
    </cfRule>
  </conditionalFormatting>
  <conditionalFormatting sqref="D45">
    <cfRule type="expression" dxfId="5" priority="1">
      <formula>E39=0</formula>
    </cfRule>
    <cfRule type="expression" dxfId="4" priority="2">
      <formula>E39=1</formula>
    </cfRule>
  </conditionalFormatting>
  <conditionalFormatting sqref="O39">
    <cfRule type="expression" dxfId="3" priority="408">
      <formula>#REF!=0</formula>
    </cfRule>
    <cfRule type="expression" dxfId="2" priority="409">
      <formula>DAY(O34)&lt;10</formula>
    </cfRule>
    <cfRule type="expression" dxfId="1" priority="410">
      <formula>#REF!&lt;&gt;""</formula>
    </cfRule>
    <cfRule type="expression" dxfId="0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2627-83E6-4027-A2C4-32FE31B50875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43922</v>
      </c>
      <c r="C1" s="96">
        <f ca="1">VALUE(SUBSTITUTE(RIGHT(CELL("filename",A2),LEN(CELL("filename",A2))-FIND("]",CELL("filename",A2))),"月",""))</f>
        <v>4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4月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33" t="s">
        <v>169</v>
      </c>
      <c r="C3" s="134"/>
      <c r="D3" s="133" t="s">
        <v>168</v>
      </c>
      <c r="E3" s="134"/>
      <c r="F3" s="133" t="s">
        <v>167</v>
      </c>
      <c r="G3" s="134"/>
      <c r="H3" s="133" t="s">
        <v>166</v>
      </c>
      <c r="I3" s="134"/>
      <c r="J3" s="133" t="s">
        <v>165</v>
      </c>
      <c r="K3" s="134"/>
      <c r="L3" s="133" t="s">
        <v>164</v>
      </c>
      <c r="M3" s="134"/>
      <c r="N3" s="135" t="s">
        <v>163</v>
      </c>
      <c r="O3" s="134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0</v>
      </c>
      <c r="G4" s="89">
        <f ca="1">IF(DAY(F5)&gt;7,0,IF(F4=1,1,""))</f>
        <v>0</v>
      </c>
      <c r="H4" s="91">
        <f ca="1">IF(H5="","",VLOOKUP(H5,祝日計算!$AR$2:$AU$1099,4,FALSE))</f>
        <v>1</v>
      </c>
      <c r="I4" s="89">
        <f ca="1">IF(DAY(H5)&gt;7,0,IF(H4=1,1,""))</f>
        <v>1</v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43919</v>
      </c>
      <c r="C5" s="75" t="str">
        <f ca="1">IFERROR(VLOOKUP(B5,祝日計算!$AO$2:$AP$282,2,FALSE),"")</f>
        <v/>
      </c>
      <c r="D5" s="71">
        <f ca="1">B5+1</f>
        <v>43920</v>
      </c>
      <c r="E5" s="75" t="str">
        <f ca="1">IFERROR(VLOOKUP(D5,祝日計算!$AO$2:$AP$282,2,FALSE),"")</f>
        <v/>
      </c>
      <c r="F5" s="71">
        <f ca="1">D5+1</f>
        <v>43921</v>
      </c>
      <c r="G5" s="75" t="str">
        <f ca="1">IFERROR(VLOOKUP(F5,祝日計算!$AO$2:$AP$282,2,FALSE),"")</f>
        <v/>
      </c>
      <c r="H5" s="71">
        <f ca="1">F5+1</f>
        <v>43922</v>
      </c>
      <c r="I5" s="75" t="str">
        <f ca="1">IFERROR(VLOOKUP(H5,祝日計算!$AO$2:$AP$282,2,FALSE),"")</f>
        <v>創立記念日</v>
      </c>
      <c r="J5" s="71">
        <f ca="1">H5+1</f>
        <v>43923</v>
      </c>
      <c r="K5" s="75" t="str">
        <f ca="1">IFERROR(VLOOKUP(J5,祝日計算!$AO$2:$AP$282,2,FALSE),"")</f>
        <v/>
      </c>
      <c r="L5" s="71">
        <f ca="1">J5+1</f>
        <v>43924</v>
      </c>
      <c r="M5" s="75" t="str">
        <f ca="1">IFERROR(VLOOKUP(L5,祝日計算!$AO$2:$AP$282,2,FALSE),"")</f>
        <v/>
      </c>
      <c r="N5" s="87">
        <f ca="1">L5+1</f>
        <v>43925</v>
      </c>
      <c r="O5" s="75" t="str">
        <f ca="1">IFERROR(VLOOKUP(N5,祝日計算!$AO$2:$AP$282,2,FALSE),"")</f>
        <v/>
      </c>
    </row>
    <row r="6" spans="2:15" ht="13.5" customHeight="1" x14ac:dyDescent="0.65"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8"/>
      <c r="O6" s="137"/>
    </row>
    <row r="7" spans="2:15" ht="13.5" customHeight="1" x14ac:dyDescent="0.65">
      <c r="B7" s="136"/>
      <c r="C7" s="137"/>
      <c r="D7" s="136"/>
      <c r="E7" s="137"/>
      <c r="F7" s="136"/>
      <c r="G7" s="137"/>
      <c r="H7" s="136"/>
      <c r="I7" s="137"/>
      <c r="J7" s="136"/>
      <c r="K7" s="137"/>
      <c r="L7" s="136"/>
      <c r="M7" s="137"/>
      <c r="N7" s="138"/>
      <c r="O7" s="137"/>
    </row>
    <row r="8" spans="2:15" ht="13.5" customHeight="1" x14ac:dyDescent="0.65">
      <c r="B8" s="136"/>
      <c r="C8" s="137"/>
      <c r="D8" s="136"/>
      <c r="E8" s="137"/>
      <c r="F8" s="136"/>
      <c r="G8" s="137"/>
      <c r="H8" s="136"/>
      <c r="I8" s="137"/>
      <c r="J8" s="136"/>
      <c r="K8" s="137"/>
      <c r="L8" s="136"/>
      <c r="M8" s="137"/>
      <c r="N8" s="138"/>
      <c r="O8" s="137"/>
    </row>
    <row r="9" spans="2:15" ht="13.5" customHeight="1" x14ac:dyDescent="0.65">
      <c r="B9" s="136"/>
      <c r="C9" s="137"/>
      <c r="D9" s="136"/>
      <c r="E9" s="137"/>
      <c r="F9" s="136"/>
      <c r="G9" s="137"/>
      <c r="H9" s="136"/>
      <c r="I9" s="137"/>
      <c r="J9" s="136"/>
      <c r="K9" s="137"/>
      <c r="L9" s="136"/>
      <c r="M9" s="137"/>
      <c r="N9" s="138"/>
      <c r="O9" s="137"/>
    </row>
    <row r="10" spans="2:15" ht="13.5" customHeight="1" x14ac:dyDescent="0.65">
      <c r="B10" s="139"/>
      <c r="C10" s="140"/>
      <c r="D10" s="139"/>
      <c r="E10" s="140"/>
      <c r="F10" s="139"/>
      <c r="G10" s="140"/>
      <c r="H10" s="139"/>
      <c r="I10" s="140"/>
      <c r="J10" s="139"/>
      <c r="K10" s="140"/>
      <c r="L10" s="139"/>
      <c r="M10" s="140"/>
      <c r="N10" s="141"/>
      <c r="O10" s="140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0</v>
      </c>
      <c r="G11" s="85" t="str">
        <f ca="1">IF(F11=1,1,"")</f>
        <v/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43926</v>
      </c>
      <c r="C12" s="75" t="str">
        <f ca="1">IFERROR(VLOOKUP(B12,祝日計算!$AO$2:$AP$282,2,FALSE),"")</f>
        <v/>
      </c>
      <c r="D12" s="71">
        <f ca="1">B12+1</f>
        <v>43927</v>
      </c>
      <c r="E12" s="75" t="str">
        <f ca="1">IFERROR(VLOOKUP(D12,祝日計算!$AO$2:$AP$282,2,FALSE),"")</f>
        <v/>
      </c>
      <c r="F12" s="71">
        <f ca="1">D12+1</f>
        <v>43928</v>
      </c>
      <c r="G12" s="75" t="str">
        <f ca="1">IFERROR(VLOOKUP(F12,祝日計算!$AO$2:$AP$282,2,FALSE),"")</f>
        <v/>
      </c>
      <c r="H12" s="71">
        <f ca="1">F12+1</f>
        <v>43929</v>
      </c>
      <c r="I12" s="75" t="str">
        <f ca="1">IFERROR(VLOOKUP(H12,祝日計算!$AO$2:$AP$282,2,FALSE),"")</f>
        <v/>
      </c>
      <c r="J12" s="71">
        <f ca="1">H12+1</f>
        <v>43930</v>
      </c>
      <c r="K12" s="75" t="str">
        <f ca="1">IFERROR(VLOOKUP(J12,祝日計算!$AO$2:$AP$282,2,FALSE),"")</f>
        <v/>
      </c>
      <c r="L12" s="71">
        <f ca="1">J12+1</f>
        <v>43931</v>
      </c>
      <c r="M12" s="75" t="str">
        <f ca="1">IFERROR(VLOOKUP(L12,祝日計算!$AO$2:$AP$282,2,FALSE),"")</f>
        <v/>
      </c>
      <c r="N12" s="87">
        <f ca="1">L12+1</f>
        <v>43932</v>
      </c>
      <c r="O12" s="75" t="str">
        <f ca="1">IFERROR(VLOOKUP(N12,祝日計算!$AO$2:$AP$282,2,FALSE),"")</f>
        <v/>
      </c>
    </row>
    <row r="13" spans="2:15" ht="13.5" customHeight="1" x14ac:dyDescent="0.65">
      <c r="B13" s="136"/>
      <c r="C13" s="137"/>
      <c r="D13" s="136"/>
      <c r="E13" s="137"/>
      <c r="F13" s="136"/>
      <c r="G13" s="137"/>
      <c r="H13" s="136"/>
      <c r="I13" s="137"/>
      <c r="J13" s="136"/>
      <c r="K13" s="137"/>
      <c r="L13" s="136"/>
      <c r="M13" s="137"/>
      <c r="N13" s="138"/>
      <c r="O13" s="137"/>
    </row>
    <row r="14" spans="2:15" ht="13.5" customHeight="1" x14ac:dyDescent="0.65">
      <c r="B14" s="136"/>
      <c r="C14" s="137"/>
      <c r="D14" s="136"/>
      <c r="E14" s="137"/>
      <c r="F14" s="136"/>
      <c r="G14" s="137"/>
      <c r="H14" s="136"/>
      <c r="I14" s="137"/>
      <c r="J14" s="136"/>
      <c r="K14" s="137"/>
      <c r="L14" s="136"/>
      <c r="M14" s="137"/>
      <c r="N14" s="138"/>
      <c r="O14" s="137"/>
    </row>
    <row r="15" spans="2:15" ht="13.5" customHeight="1" x14ac:dyDescent="0.65">
      <c r="B15" s="136"/>
      <c r="C15" s="137"/>
      <c r="D15" s="136"/>
      <c r="E15" s="137"/>
      <c r="F15" s="136"/>
      <c r="G15" s="137"/>
      <c r="H15" s="136"/>
      <c r="I15" s="137"/>
      <c r="J15" s="136"/>
      <c r="K15" s="137"/>
      <c r="L15" s="136"/>
      <c r="M15" s="137"/>
      <c r="N15" s="138"/>
      <c r="O15" s="137"/>
    </row>
    <row r="16" spans="2:15" ht="13.5" customHeight="1" x14ac:dyDescent="0.65">
      <c r="B16" s="136"/>
      <c r="C16" s="137"/>
      <c r="D16" s="136"/>
      <c r="E16" s="137"/>
      <c r="F16" s="136"/>
      <c r="G16" s="137"/>
      <c r="H16" s="136"/>
      <c r="I16" s="137"/>
      <c r="J16" s="136"/>
      <c r="K16" s="137"/>
      <c r="L16" s="136"/>
      <c r="M16" s="137"/>
      <c r="N16" s="138"/>
      <c r="O16" s="137"/>
    </row>
    <row r="17" spans="2:15" ht="13.5" customHeight="1" x14ac:dyDescent="0.65">
      <c r="B17" s="139"/>
      <c r="C17" s="140"/>
      <c r="D17" s="139"/>
      <c r="E17" s="140"/>
      <c r="F17" s="139"/>
      <c r="G17" s="140"/>
      <c r="H17" s="139"/>
      <c r="I17" s="140"/>
      <c r="J17" s="139"/>
      <c r="K17" s="140"/>
      <c r="L17" s="139"/>
      <c r="M17" s="140"/>
      <c r="N17" s="141"/>
      <c r="O17" s="140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1</v>
      </c>
      <c r="G18" s="85">
        <f ca="1">IF(F18=1,1,"")</f>
        <v>1</v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43933</v>
      </c>
      <c r="C19" s="75" t="str">
        <f ca="1">IFERROR(VLOOKUP(B19,祝日計算!$AO$2:$AP$282,2,FALSE),"")</f>
        <v/>
      </c>
      <c r="D19" s="71">
        <f ca="1">B19+1</f>
        <v>43934</v>
      </c>
      <c r="E19" s="75" t="str">
        <f ca="1">IFERROR(VLOOKUP(D19,祝日計算!$AO$2:$AP$282,2,FALSE),"")</f>
        <v/>
      </c>
      <c r="F19" s="71">
        <f ca="1">D19+1</f>
        <v>43935</v>
      </c>
      <c r="G19" s="75" t="str">
        <f ca="1">IFERROR(VLOOKUP(F19,祝日計算!$AO$2:$AP$282,2,FALSE),"")</f>
        <v/>
      </c>
      <c r="H19" s="71">
        <f ca="1">F19+1</f>
        <v>43936</v>
      </c>
      <c r="I19" s="75" t="str">
        <f ca="1">IFERROR(VLOOKUP(H19,祝日計算!$AO$2:$AP$282,2,FALSE),"")</f>
        <v/>
      </c>
      <c r="J19" s="71">
        <f ca="1">H19+1</f>
        <v>43937</v>
      </c>
      <c r="K19" s="75" t="str">
        <f ca="1">IFERROR(VLOOKUP(J19,祝日計算!$AO$2:$AP$282,2,FALSE),"")</f>
        <v/>
      </c>
      <c r="L19" s="71">
        <f ca="1">J19+1</f>
        <v>43938</v>
      </c>
      <c r="M19" s="75" t="str">
        <f ca="1">IFERROR(VLOOKUP(L19,祝日計算!$AO$2:$AP$282,2,FALSE),"")</f>
        <v/>
      </c>
      <c r="N19" s="87">
        <f ca="1">L19+1</f>
        <v>43939</v>
      </c>
      <c r="O19" s="75" t="str">
        <f ca="1">IFERROR(VLOOKUP(N19,祝日計算!$AO$2:$AP$282,2,FALSE),"")</f>
        <v/>
      </c>
    </row>
    <row r="20" spans="2:15" ht="13.5" customHeight="1" x14ac:dyDescent="0.65">
      <c r="B20" s="136"/>
      <c r="C20" s="137"/>
      <c r="D20" s="136"/>
      <c r="E20" s="137"/>
      <c r="F20" s="136"/>
      <c r="G20" s="137"/>
      <c r="H20" s="136"/>
      <c r="I20" s="137"/>
      <c r="J20" s="136"/>
      <c r="K20" s="137"/>
      <c r="L20" s="136"/>
      <c r="M20" s="137"/>
      <c r="N20" s="138"/>
      <c r="O20" s="137"/>
    </row>
    <row r="21" spans="2:15" ht="13.5" customHeight="1" x14ac:dyDescent="0.65">
      <c r="B21" s="136"/>
      <c r="C21" s="137"/>
      <c r="D21" s="136"/>
      <c r="E21" s="137"/>
      <c r="F21" s="136"/>
      <c r="G21" s="137"/>
      <c r="H21" s="136"/>
      <c r="I21" s="137"/>
      <c r="J21" s="136"/>
      <c r="K21" s="137"/>
      <c r="L21" s="136"/>
      <c r="M21" s="137"/>
      <c r="N21" s="138"/>
      <c r="O21" s="137"/>
    </row>
    <row r="22" spans="2:15" ht="13.5" customHeight="1" x14ac:dyDescent="0.65">
      <c r="B22" s="136"/>
      <c r="C22" s="137"/>
      <c r="D22" s="136"/>
      <c r="E22" s="137"/>
      <c r="F22" s="136"/>
      <c r="G22" s="137"/>
      <c r="H22" s="136"/>
      <c r="I22" s="137"/>
      <c r="J22" s="136"/>
      <c r="K22" s="137"/>
      <c r="L22" s="136"/>
      <c r="M22" s="137"/>
      <c r="N22" s="138"/>
      <c r="O22" s="137"/>
    </row>
    <row r="23" spans="2:15" ht="13.5" customHeight="1" x14ac:dyDescent="0.65">
      <c r="B23" s="136"/>
      <c r="C23" s="137"/>
      <c r="D23" s="136"/>
      <c r="E23" s="137"/>
      <c r="F23" s="136"/>
      <c r="G23" s="137"/>
      <c r="H23" s="136"/>
      <c r="I23" s="137"/>
      <c r="J23" s="136"/>
      <c r="K23" s="137"/>
      <c r="L23" s="136"/>
      <c r="M23" s="137"/>
      <c r="N23" s="138"/>
      <c r="O23" s="137"/>
    </row>
    <row r="24" spans="2:15" ht="13.5" customHeight="1" x14ac:dyDescent="0.65">
      <c r="B24" s="139"/>
      <c r="C24" s="140"/>
      <c r="D24" s="139"/>
      <c r="E24" s="140"/>
      <c r="F24" s="139"/>
      <c r="G24" s="140"/>
      <c r="H24" s="139"/>
      <c r="I24" s="140"/>
      <c r="J24" s="139"/>
      <c r="K24" s="140"/>
      <c r="L24" s="139"/>
      <c r="M24" s="140"/>
      <c r="N24" s="141"/>
      <c r="O24" s="140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0</v>
      </c>
      <c r="G25" s="85" t="str">
        <f ca="1">IF(F25=1,1,"")</f>
        <v/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43940</v>
      </c>
      <c r="C26" s="75" t="str">
        <f ca="1">IFERROR(VLOOKUP(B26,祝日計算!$AO$2:$AP$282,2,FALSE),"")</f>
        <v/>
      </c>
      <c r="D26" s="71">
        <f ca="1">B26+1</f>
        <v>43941</v>
      </c>
      <c r="E26" s="75" t="str">
        <f ca="1">IFERROR(VLOOKUP(D26,祝日計算!$AO$2:$AP$282,2,FALSE),"")</f>
        <v/>
      </c>
      <c r="F26" s="71">
        <f ca="1">D26+1</f>
        <v>43942</v>
      </c>
      <c r="G26" s="75" t="str">
        <f ca="1">IFERROR(VLOOKUP(F26,祝日計算!$AO$2:$AP$282,2,FALSE),"")</f>
        <v/>
      </c>
      <c r="H26" s="71">
        <f ca="1">F26+1</f>
        <v>43943</v>
      </c>
      <c r="I26" s="75" t="str">
        <f ca="1">IFERROR(VLOOKUP(H26,祝日計算!$AO$2:$AP$282,2,FALSE),"")</f>
        <v/>
      </c>
      <c r="J26" s="71">
        <f ca="1">H26+1</f>
        <v>43944</v>
      </c>
      <c r="K26" s="75" t="str">
        <f ca="1">IFERROR(VLOOKUP(J26,祝日計算!$AO$2:$AP$282,2,FALSE),"")</f>
        <v/>
      </c>
      <c r="L26" s="71">
        <f ca="1">J26+1</f>
        <v>43945</v>
      </c>
      <c r="M26" s="75" t="str">
        <f ca="1">IFERROR(VLOOKUP(L26,祝日計算!$AO$2:$AP$282,2,FALSE),"")</f>
        <v/>
      </c>
      <c r="N26" s="87">
        <f ca="1">L26+1</f>
        <v>43946</v>
      </c>
      <c r="O26" s="75" t="str">
        <f ca="1">IFERROR(VLOOKUP(N26,祝日計算!$AO$2:$AP$282,2,FALSE),"")</f>
        <v/>
      </c>
    </row>
    <row r="27" spans="2:15" ht="13.5" customHeight="1" x14ac:dyDescent="0.65">
      <c r="B27" s="136"/>
      <c r="C27" s="137"/>
      <c r="D27" s="136"/>
      <c r="E27" s="137"/>
      <c r="F27" s="136"/>
      <c r="G27" s="137"/>
      <c r="H27" s="136"/>
      <c r="I27" s="137"/>
      <c r="J27" s="136"/>
      <c r="K27" s="137"/>
      <c r="L27" s="136"/>
      <c r="M27" s="137"/>
      <c r="N27" s="138"/>
      <c r="O27" s="137"/>
    </row>
    <row r="28" spans="2:15" ht="13.5" customHeight="1" x14ac:dyDescent="0.65"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8"/>
      <c r="O28" s="137"/>
    </row>
    <row r="29" spans="2:15" ht="13.5" customHeight="1" x14ac:dyDescent="0.65">
      <c r="B29" s="136"/>
      <c r="C29" s="137"/>
      <c r="D29" s="136"/>
      <c r="E29" s="137"/>
      <c r="F29" s="136"/>
      <c r="G29" s="137"/>
      <c r="H29" s="136"/>
      <c r="I29" s="137"/>
      <c r="J29" s="136"/>
      <c r="K29" s="137"/>
      <c r="L29" s="136"/>
      <c r="M29" s="137"/>
      <c r="N29" s="138"/>
      <c r="O29" s="137"/>
    </row>
    <row r="30" spans="2:15" ht="13.5" customHeight="1" x14ac:dyDescent="0.65">
      <c r="B30" s="136"/>
      <c r="C30" s="137"/>
      <c r="D30" s="136"/>
      <c r="E30" s="137"/>
      <c r="F30" s="136"/>
      <c r="G30" s="137"/>
      <c r="H30" s="136"/>
      <c r="I30" s="137"/>
      <c r="J30" s="136"/>
      <c r="K30" s="137"/>
      <c r="L30" s="136"/>
      <c r="M30" s="137"/>
      <c r="N30" s="138"/>
      <c r="O30" s="137"/>
    </row>
    <row r="31" spans="2:15" ht="13.5" customHeight="1" x14ac:dyDescent="0.65">
      <c r="B31" s="139"/>
      <c r="C31" s="140"/>
      <c r="D31" s="139"/>
      <c r="E31" s="140"/>
      <c r="F31" s="139"/>
      <c r="G31" s="140"/>
      <c r="H31" s="139"/>
      <c r="I31" s="140"/>
      <c r="J31" s="139"/>
      <c r="K31" s="140"/>
      <c r="L31" s="139"/>
      <c r="M31" s="140"/>
      <c r="N31" s="141"/>
      <c r="O31" s="140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1</v>
      </c>
      <c r="I32" s="85">
        <f ca="1">IF(DAY(H33)&lt;10,0,IF(H32=1,1,""))</f>
        <v>1</v>
      </c>
      <c r="J32" s="86">
        <f ca="1">IF(J33="","",VLOOKUP(J33,祝日計算!$AR$2:$AU$1099,4,FALSE))</f>
        <v>0</v>
      </c>
      <c r="K32" s="85" t="str">
        <f ca="1">IF(DAY(J33)&lt;10,0,IF(J32=1,1,""))</f>
        <v/>
      </c>
      <c r="L32" s="86">
        <f ca="1">IF(L33="","",VLOOKUP(L33,祝日計算!$AR$2:$AU$1099,4,FALSE))</f>
        <v>0</v>
      </c>
      <c r="M32" s="85">
        <f ca="1">IF(DAY(L33)&lt;10,0,IF(L32=1,1,""))</f>
        <v>0</v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43947</v>
      </c>
      <c r="C33" s="75" t="str">
        <f ca="1">IFERROR(VLOOKUP(B33,祝日計算!$AO$2:$AP$282,2,FALSE),"")</f>
        <v/>
      </c>
      <c r="D33" s="71">
        <f ca="1">B33+1</f>
        <v>43948</v>
      </c>
      <c r="E33" s="75" t="str">
        <f ca="1">IFERROR(VLOOKUP(D33,祝日計算!$AO$2:$AP$282,2,FALSE),"")</f>
        <v/>
      </c>
      <c r="F33" s="71">
        <f ca="1">D33+1</f>
        <v>43949</v>
      </c>
      <c r="G33" s="75" t="str">
        <f ca="1">IFERROR(VLOOKUP(F33,祝日計算!$AO$2:$AP$282,2,FALSE),"")</f>
        <v/>
      </c>
      <c r="H33" s="71">
        <f ca="1">F33+1</f>
        <v>43950</v>
      </c>
      <c r="I33" s="75" t="str">
        <f ca="1">IFERROR(VLOOKUP(H33,祝日計算!$AO$2:$AP$282,2,FALSE),"")</f>
        <v>昭和の日</v>
      </c>
      <c r="J33" s="71">
        <f ca="1">H33+1</f>
        <v>43951</v>
      </c>
      <c r="K33" s="75" t="str">
        <f ca="1">IFERROR(VLOOKUP(J33,祝日計算!$AO$2:$AP$282,2,FALSE),"")</f>
        <v/>
      </c>
      <c r="L33" s="71">
        <f ca="1">J33+1</f>
        <v>43952</v>
      </c>
      <c r="M33" s="75" t="str">
        <f ca="1">IFERROR(VLOOKUP(L33,祝日計算!$AO$2:$AP$282,2,FALSE),"")</f>
        <v/>
      </c>
      <c r="N33" s="87">
        <f ca="1">L33+1</f>
        <v>43953</v>
      </c>
      <c r="O33" s="75" t="str">
        <f ca="1">IFERROR(VLOOKUP(N33,祝日計算!$AO$2:$AP$282,2,FALSE),"")</f>
        <v/>
      </c>
    </row>
    <row r="34" spans="2:15" ht="13.5" customHeight="1" x14ac:dyDescent="0.65">
      <c r="B34" s="136"/>
      <c r="C34" s="137"/>
      <c r="D34" s="136"/>
      <c r="E34" s="137"/>
      <c r="F34" s="136"/>
      <c r="G34" s="137"/>
      <c r="H34" s="136"/>
      <c r="I34" s="137"/>
      <c r="J34" s="136"/>
      <c r="K34" s="137"/>
      <c r="L34" s="136"/>
      <c r="M34" s="137"/>
      <c r="N34" s="138"/>
      <c r="O34" s="137"/>
    </row>
    <row r="35" spans="2:15" ht="13.5" customHeight="1" x14ac:dyDescent="0.65">
      <c r="B35" s="136"/>
      <c r="C35" s="137"/>
      <c r="D35" s="136"/>
      <c r="E35" s="137"/>
      <c r="F35" s="136"/>
      <c r="G35" s="137"/>
      <c r="H35" s="136"/>
      <c r="I35" s="137"/>
      <c r="J35" s="136"/>
      <c r="K35" s="137"/>
      <c r="L35" s="136"/>
      <c r="M35" s="137"/>
      <c r="N35" s="138"/>
      <c r="O35" s="137"/>
    </row>
    <row r="36" spans="2:15" ht="13.5" customHeight="1" x14ac:dyDescent="0.65">
      <c r="B36" s="136"/>
      <c r="C36" s="137"/>
      <c r="D36" s="136"/>
      <c r="E36" s="137"/>
      <c r="F36" s="136"/>
      <c r="G36" s="137"/>
      <c r="H36" s="136"/>
      <c r="I36" s="137"/>
      <c r="J36" s="136"/>
      <c r="K36" s="137"/>
      <c r="L36" s="136"/>
      <c r="M36" s="137"/>
      <c r="N36" s="138"/>
      <c r="O36" s="137"/>
    </row>
    <row r="37" spans="2:15" ht="13.5" customHeight="1" x14ac:dyDescent="0.65">
      <c r="B37" s="136"/>
      <c r="C37" s="137"/>
      <c r="D37" s="136"/>
      <c r="E37" s="137"/>
      <c r="F37" s="136"/>
      <c r="G37" s="137"/>
      <c r="H37" s="136"/>
      <c r="I37" s="137"/>
      <c r="J37" s="136"/>
      <c r="K37" s="137"/>
      <c r="L37" s="136"/>
      <c r="M37" s="137"/>
      <c r="N37" s="138"/>
      <c r="O37" s="137"/>
    </row>
    <row r="38" spans="2:15" ht="13.5" customHeight="1" x14ac:dyDescent="0.65"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41"/>
      <c r="O38" s="140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1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43954</v>
      </c>
      <c r="C40" s="75" t="str">
        <f ca="1">IFERROR(VLOOKUP(B40,祝日計算!$AO$2:$AP$282,2,FALSE),"")</f>
        <v>憲法記念日</v>
      </c>
      <c r="D40" s="71">
        <f ca="1">B40+1</f>
        <v>43955</v>
      </c>
      <c r="E40" s="75" t="str">
        <f ca="1">IFERROR(VLOOKUP(D40,祝日計算!$AO$2:$AP$282,2,FALSE),"")</f>
        <v>みどりの日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2:15" ht="13.5" customHeight="1" x14ac:dyDescent="0.65">
      <c r="B41" s="136"/>
      <c r="C41" s="137"/>
      <c r="D41" s="136"/>
      <c r="E41" s="137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2:15" ht="13.5" customHeight="1" x14ac:dyDescent="0.65">
      <c r="B42" s="136"/>
      <c r="C42" s="137"/>
      <c r="D42" s="136"/>
      <c r="E42" s="137"/>
      <c r="F42" s="143"/>
      <c r="G42" s="143"/>
      <c r="H42" s="143"/>
      <c r="I42" s="143"/>
      <c r="J42" s="143"/>
      <c r="K42" s="143"/>
      <c r="L42" s="143"/>
      <c r="M42" s="143"/>
      <c r="N42" s="143"/>
      <c r="O42" s="143"/>
    </row>
    <row r="43" spans="2:15" ht="13.5" customHeight="1" x14ac:dyDescent="0.65">
      <c r="B43" s="136"/>
      <c r="C43" s="137"/>
      <c r="D43" s="136"/>
      <c r="E43" s="137"/>
      <c r="F43" s="143"/>
      <c r="G43" s="143"/>
      <c r="H43" s="143"/>
      <c r="I43" s="143"/>
      <c r="J43" s="143"/>
      <c r="K43" s="143"/>
      <c r="L43" s="143"/>
      <c r="M43" s="143"/>
      <c r="N43" s="143"/>
      <c r="O43" s="143"/>
    </row>
    <row r="44" spans="2:15" ht="13.5" customHeight="1" x14ac:dyDescent="0.65">
      <c r="B44" s="136"/>
      <c r="C44" s="137"/>
      <c r="D44" s="136"/>
      <c r="E44" s="137"/>
      <c r="F44" s="143"/>
      <c r="G44" s="143"/>
      <c r="H44" s="143"/>
      <c r="I44" s="143"/>
      <c r="J44" s="143"/>
      <c r="K44" s="143"/>
      <c r="L44" s="143"/>
      <c r="M44" s="143"/>
      <c r="N44" s="143"/>
      <c r="O44" s="143"/>
    </row>
    <row r="45" spans="2:15" ht="13.5" customHeight="1" x14ac:dyDescent="0.65">
      <c r="B45" s="139"/>
      <c r="C45" s="140"/>
      <c r="D45" s="139"/>
      <c r="E45" s="140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</sheetData>
  <sheetProtection algorithmName="SHA-512" hashValue="QCKiK1faoQEoHBv+JYw9fq021d5epftd8ZHr0FhsOSFVTDqplruon4feDfmVS3d9avYlhnwC3rVRN+jhZw8eaw==" saltValue="ZIVOqtYArtqDfmYz8bXLfw==" spinCount="100000" sheet="1" selectLockedCells="1"/>
  <mergeCells count="198">
    <mergeCell ref="F40:O40"/>
    <mergeCell ref="B41:C41"/>
    <mergeCell ref="D41:E41"/>
    <mergeCell ref="F41:O41"/>
    <mergeCell ref="B42:C42"/>
    <mergeCell ref="D42:E42"/>
    <mergeCell ref="F42:O42"/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L36:M36"/>
    <mergeCell ref="N36:O36"/>
    <mergeCell ref="B35:C35"/>
    <mergeCell ref="D35:E35"/>
    <mergeCell ref="F35:G35"/>
    <mergeCell ref="H35:I35"/>
    <mergeCell ref="J35:K35"/>
    <mergeCell ref="L35:M35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N37:O37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L30:M30"/>
    <mergeCell ref="N30:O30"/>
    <mergeCell ref="B29:C29"/>
    <mergeCell ref="D29:E29"/>
    <mergeCell ref="F29:G29"/>
    <mergeCell ref="H29:I29"/>
    <mergeCell ref="J29:K29"/>
    <mergeCell ref="L29:M29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N31:O31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L24:M24"/>
    <mergeCell ref="N24:O24"/>
    <mergeCell ref="B23:C23"/>
    <mergeCell ref="D23:E23"/>
    <mergeCell ref="F23:G23"/>
    <mergeCell ref="H23:I23"/>
    <mergeCell ref="J23:K23"/>
    <mergeCell ref="L23:M23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N27:O27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L20:M20"/>
    <mergeCell ref="N20:O20"/>
    <mergeCell ref="B17:C17"/>
    <mergeCell ref="D17:E17"/>
    <mergeCell ref="F17:G17"/>
    <mergeCell ref="H17:I17"/>
    <mergeCell ref="J17:K17"/>
    <mergeCell ref="L17:M17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N21:O21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L14:M14"/>
    <mergeCell ref="N14:O14"/>
    <mergeCell ref="B13:C13"/>
    <mergeCell ref="D13:E13"/>
    <mergeCell ref="F13:G13"/>
    <mergeCell ref="H13:I13"/>
    <mergeCell ref="J13:K13"/>
    <mergeCell ref="L13:M13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N15:O15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L8:M8"/>
    <mergeCell ref="N8:O8"/>
    <mergeCell ref="B7:C7"/>
    <mergeCell ref="D7:E7"/>
    <mergeCell ref="F7:G7"/>
    <mergeCell ref="H7:I7"/>
    <mergeCell ref="J7:K7"/>
    <mergeCell ref="L7:M7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N9:O9"/>
    <mergeCell ref="F3:G3"/>
    <mergeCell ref="H3:I3"/>
    <mergeCell ref="J3:K3"/>
    <mergeCell ref="L3:M3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</mergeCells>
  <phoneticPr fontId="3"/>
  <conditionalFormatting sqref="G39 I39 K39 M39">
    <cfRule type="expression" dxfId="4931" priority="373">
      <formula>DAY(G34)&lt;10</formula>
    </cfRule>
    <cfRule type="expression" dxfId="4930" priority="374">
      <formula>H34=1</formula>
    </cfRule>
  </conditionalFormatting>
  <conditionalFormatting sqref="B6:C6">
    <cfRule type="expression" dxfId="4929" priority="375">
      <formula>C4=1</formula>
    </cfRule>
    <cfRule type="expression" dxfId="4928" priority="376">
      <formula>C4=0</formula>
    </cfRule>
  </conditionalFormatting>
  <conditionalFormatting sqref="C5">
    <cfRule type="expression" dxfId="4927" priority="377">
      <formula>DAY(B5)&gt;7</formula>
    </cfRule>
    <cfRule type="expression" dxfId="4926" priority="378">
      <formula>B4=1</formula>
    </cfRule>
  </conditionalFormatting>
  <conditionalFormatting sqref="B5">
    <cfRule type="expression" dxfId="4925" priority="379">
      <formula>C4=1</formula>
    </cfRule>
    <cfRule type="expression" dxfId="4924" priority="380">
      <formula>C4=0</formula>
    </cfRule>
  </conditionalFormatting>
  <conditionalFormatting sqref="O5">
    <cfRule type="expression" dxfId="4923" priority="381">
      <formula>O4=2</formula>
    </cfRule>
    <cfRule type="expression" dxfId="4922" priority="382">
      <formula>O4=1</formula>
    </cfRule>
  </conditionalFormatting>
  <conditionalFormatting sqref="C12">
    <cfRule type="expression" dxfId="4921" priority="383">
      <formula>C11=1</formula>
    </cfRule>
  </conditionalFormatting>
  <conditionalFormatting sqref="B12">
    <cfRule type="expression" dxfId="4920" priority="384">
      <formula>C11=1</formula>
    </cfRule>
  </conditionalFormatting>
  <conditionalFormatting sqref="O33">
    <cfRule type="expression" dxfId="4919" priority="391">
      <formula>O32=0</formula>
    </cfRule>
    <cfRule type="expression" dxfId="4918" priority="392">
      <formula>O32=1</formula>
    </cfRule>
    <cfRule type="expression" dxfId="4917" priority="393">
      <formula>O32=2</formula>
    </cfRule>
  </conditionalFormatting>
  <conditionalFormatting sqref="N39">
    <cfRule type="expression" dxfId="4916" priority="394">
      <formula>#REF!=0</formula>
    </cfRule>
    <cfRule type="expression" dxfId="4915" priority="395">
      <formula>DAY(N34)&lt;10</formula>
    </cfRule>
    <cfRule type="expression" dxfId="4914" priority="396">
      <formula>O34&lt;&gt;""</formula>
    </cfRule>
    <cfRule type="expression" dxfId="4913" priority="397">
      <formula>#REF!=1</formula>
    </cfRule>
  </conditionalFormatting>
  <conditionalFormatting sqref="N5">
    <cfRule type="expression" dxfId="4912" priority="398">
      <formula>O4=2</formula>
    </cfRule>
    <cfRule type="expression" dxfId="4911" priority="399">
      <formula>O4=1</formula>
    </cfRule>
  </conditionalFormatting>
  <conditionalFormatting sqref="N34">
    <cfRule type="expression" dxfId="4910" priority="400">
      <formula>O32=0</formula>
    </cfRule>
    <cfRule type="expression" dxfId="4909" priority="401">
      <formula>O32=1</formula>
    </cfRule>
    <cfRule type="expression" dxfId="4908" priority="402">
      <formula>O32=2</formula>
    </cfRule>
  </conditionalFormatting>
  <conditionalFormatting sqref="N33">
    <cfRule type="expression" dxfId="4907" priority="403">
      <formula>O32=0</formula>
    </cfRule>
    <cfRule type="expression" dxfId="4906" priority="404">
      <formula>O32=1</formula>
    </cfRule>
    <cfRule type="expression" dxfId="4905" priority="405">
      <formula>O32=2</formula>
    </cfRule>
  </conditionalFormatting>
  <conditionalFormatting sqref="L39 J39 H39 F39">
    <cfRule type="expression" dxfId="4904" priority="406">
      <formula>DAY(F34)&lt;10</formula>
    </cfRule>
    <cfRule type="expression" dxfId="4903" priority="407">
      <formula>#REF!=1</formula>
    </cfRule>
  </conditionalFormatting>
  <conditionalFormatting sqref="B7:C7">
    <cfRule type="expression" dxfId="4902" priority="371">
      <formula>C4=1</formula>
    </cfRule>
    <cfRule type="expression" dxfId="4901" priority="372">
      <formula>C4=0</formula>
    </cfRule>
  </conditionalFormatting>
  <conditionalFormatting sqref="B8:C8">
    <cfRule type="expression" dxfId="4900" priority="369">
      <formula>C4=1</formula>
    </cfRule>
    <cfRule type="expression" dxfId="4899" priority="370">
      <formula>C4=0</formula>
    </cfRule>
  </conditionalFormatting>
  <conditionalFormatting sqref="B9:C9">
    <cfRule type="expression" dxfId="4898" priority="367">
      <formula>C4=1</formula>
    </cfRule>
    <cfRule type="expression" dxfId="4897" priority="368">
      <formula>C4=0</formula>
    </cfRule>
  </conditionalFormatting>
  <conditionalFormatting sqref="B10:C10">
    <cfRule type="expression" dxfId="4896" priority="365">
      <formula>C4=1</formula>
    </cfRule>
    <cfRule type="expression" dxfId="4895" priority="366">
      <formula>C4=0</formula>
    </cfRule>
  </conditionalFormatting>
  <conditionalFormatting sqref="D6:E6">
    <cfRule type="expression" dxfId="4894" priority="359">
      <formula>E4=1</formula>
    </cfRule>
    <cfRule type="expression" dxfId="4893" priority="360">
      <formula>E4=0</formula>
    </cfRule>
  </conditionalFormatting>
  <conditionalFormatting sqref="E5">
    <cfRule type="expression" dxfId="4892" priority="361">
      <formula>DAY(D5)&gt;7</formula>
    </cfRule>
    <cfRule type="expression" dxfId="4891" priority="362">
      <formula>D4=1</formula>
    </cfRule>
  </conditionalFormatting>
  <conditionalFormatting sqref="D5">
    <cfRule type="expression" dxfId="4890" priority="363">
      <formula>E4=1</formula>
    </cfRule>
    <cfRule type="expression" dxfId="4889" priority="364">
      <formula>E4=0</formula>
    </cfRule>
  </conditionalFormatting>
  <conditionalFormatting sqref="D7:E7">
    <cfRule type="expression" dxfId="4888" priority="357">
      <formula>E4=1</formula>
    </cfRule>
    <cfRule type="expression" dxfId="4887" priority="358">
      <formula>E4=0</formula>
    </cfRule>
  </conditionalFormatting>
  <conditionalFormatting sqref="D8:E8">
    <cfRule type="expression" dxfId="4886" priority="355">
      <formula>E4=1</formula>
    </cfRule>
    <cfRule type="expression" dxfId="4885" priority="356">
      <formula>E4=0</formula>
    </cfRule>
  </conditionalFormatting>
  <conditionalFormatting sqref="D9:E9">
    <cfRule type="expression" dxfId="4884" priority="353">
      <formula>E4=1</formula>
    </cfRule>
    <cfRule type="expression" dxfId="4883" priority="354">
      <formula>E4=0</formula>
    </cfRule>
  </conditionalFormatting>
  <conditionalFormatting sqref="D10:E10">
    <cfRule type="expression" dxfId="4882" priority="351">
      <formula>E4=1</formula>
    </cfRule>
    <cfRule type="expression" dxfId="4881" priority="352">
      <formula>E4=0</formula>
    </cfRule>
  </conditionalFormatting>
  <conditionalFormatting sqref="F6:G6">
    <cfRule type="expression" dxfId="4880" priority="345">
      <formula>G4=1</formula>
    </cfRule>
    <cfRule type="expression" dxfId="4879" priority="346">
      <formula>G4=0</formula>
    </cfRule>
  </conditionalFormatting>
  <conditionalFormatting sqref="G5">
    <cfRule type="expression" dxfId="4878" priority="347">
      <formula>DAY(F5)&gt;7</formula>
    </cfRule>
    <cfRule type="expression" dxfId="4877" priority="348">
      <formula>F4=1</formula>
    </cfRule>
  </conditionalFormatting>
  <conditionalFormatting sqref="F5">
    <cfRule type="expression" dxfId="4876" priority="349">
      <formula>G4=1</formula>
    </cfRule>
    <cfRule type="expression" dxfId="4875" priority="350">
      <formula>G4=0</formula>
    </cfRule>
  </conditionalFormatting>
  <conditionalFormatting sqref="F7:G7">
    <cfRule type="expression" dxfId="4874" priority="343">
      <formula>G4=1</formula>
    </cfRule>
    <cfRule type="expression" dxfId="4873" priority="344">
      <formula>G4=0</formula>
    </cfRule>
  </conditionalFormatting>
  <conditionalFormatting sqref="F8:G8">
    <cfRule type="expression" dxfId="4872" priority="341">
      <formula>G4=1</formula>
    </cfRule>
    <cfRule type="expression" dxfId="4871" priority="342">
      <formula>G4=0</formula>
    </cfRule>
  </conditionalFormatting>
  <conditionalFormatting sqref="F9:G9">
    <cfRule type="expression" dxfId="4870" priority="339">
      <formula>G4=1</formula>
    </cfRule>
    <cfRule type="expression" dxfId="4869" priority="340">
      <formula>G4=0</formula>
    </cfRule>
  </conditionalFormatting>
  <conditionalFormatting sqref="F10:G10">
    <cfRule type="expression" dxfId="4868" priority="337">
      <formula>G4=1</formula>
    </cfRule>
    <cfRule type="expression" dxfId="4867" priority="338">
      <formula>G4=0</formula>
    </cfRule>
  </conditionalFormatting>
  <conditionalFormatting sqref="H6:I6">
    <cfRule type="expression" dxfId="4866" priority="331">
      <formula>I4=1</formula>
    </cfRule>
    <cfRule type="expression" dxfId="4865" priority="332">
      <formula>I4=0</formula>
    </cfRule>
  </conditionalFormatting>
  <conditionalFormatting sqref="I5">
    <cfRule type="expression" dxfId="4864" priority="333">
      <formula>DAY(H5)&gt;7</formula>
    </cfRule>
    <cfRule type="expression" dxfId="4863" priority="334">
      <formula>H4=1</formula>
    </cfRule>
  </conditionalFormatting>
  <conditionalFormatting sqref="H5">
    <cfRule type="expression" dxfId="4862" priority="335">
      <formula>I4=1</formula>
    </cfRule>
    <cfRule type="expression" dxfId="4861" priority="336">
      <formula>I4=0</formula>
    </cfRule>
  </conditionalFormatting>
  <conditionalFormatting sqref="H7:I7">
    <cfRule type="expression" dxfId="4860" priority="329">
      <formula>I4=1</formula>
    </cfRule>
    <cfRule type="expression" dxfId="4859" priority="330">
      <formula>I4=0</formula>
    </cfRule>
  </conditionalFormatting>
  <conditionalFormatting sqref="H8:I8">
    <cfRule type="expression" dxfId="4858" priority="327">
      <formula>I4=1</formula>
    </cfRule>
    <cfRule type="expression" dxfId="4857" priority="328">
      <formula>I4=0</formula>
    </cfRule>
  </conditionalFormatting>
  <conditionalFormatting sqref="H9:I9">
    <cfRule type="expression" dxfId="4856" priority="325">
      <formula>I4=1</formula>
    </cfRule>
    <cfRule type="expression" dxfId="4855" priority="326">
      <formula>I4=0</formula>
    </cfRule>
  </conditionalFormatting>
  <conditionalFormatting sqref="H10:I10">
    <cfRule type="expression" dxfId="4854" priority="323">
      <formula>I4=1</formula>
    </cfRule>
    <cfRule type="expression" dxfId="4853" priority="324">
      <formula>I4=0</formula>
    </cfRule>
  </conditionalFormatting>
  <conditionalFormatting sqref="J6:K6">
    <cfRule type="expression" dxfId="4852" priority="317">
      <formula>K4=1</formula>
    </cfRule>
    <cfRule type="expression" dxfId="4851" priority="318">
      <formula>K4=0</formula>
    </cfRule>
  </conditionalFormatting>
  <conditionalFormatting sqref="K5">
    <cfRule type="expression" dxfId="4850" priority="319">
      <formula>DAY(J5)&gt;7</formula>
    </cfRule>
    <cfRule type="expression" dxfId="4849" priority="320">
      <formula>J4=1</formula>
    </cfRule>
  </conditionalFormatting>
  <conditionalFormatting sqref="J5">
    <cfRule type="expression" dxfId="4848" priority="321">
      <formula>K4=1</formula>
    </cfRule>
    <cfRule type="expression" dxfId="4847" priority="322">
      <formula>K4=0</formula>
    </cfRule>
  </conditionalFormatting>
  <conditionalFormatting sqref="J7:K7">
    <cfRule type="expression" dxfId="4846" priority="315">
      <formula>K4=1</formula>
    </cfRule>
    <cfRule type="expression" dxfId="4845" priority="316">
      <formula>K4=0</formula>
    </cfRule>
  </conditionalFormatting>
  <conditionalFormatting sqref="J8:K8">
    <cfRule type="expression" dxfId="4844" priority="313">
      <formula>K4=1</formula>
    </cfRule>
    <cfRule type="expression" dxfId="4843" priority="314">
      <formula>K4=0</formula>
    </cfRule>
  </conditionalFormatting>
  <conditionalFormatting sqref="J9:K9">
    <cfRule type="expression" dxfId="4842" priority="311">
      <formula>K4=1</formula>
    </cfRule>
    <cfRule type="expression" dxfId="4841" priority="312">
      <formula>K4=0</formula>
    </cfRule>
  </conditionalFormatting>
  <conditionalFormatting sqref="J10:K10">
    <cfRule type="expression" dxfId="4840" priority="309">
      <formula>K4=1</formula>
    </cfRule>
    <cfRule type="expression" dxfId="4839" priority="310">
      <formula>K4=0</formula>
    </cfRule>
  </conditionalFormatting>
  <conditionalFormatting sqref="L6:M6">
    <cfRule type="expression" dxfId="4838" priority="303">
      <formula>M4=1</formula>
    </cfRule>
    <cfRule type="expression" dxfId="4837" priority="304">
      <formula>M4=0</formula>
    </cfRule>
  </conditionalFormatting>
  <conditionalFormatting sqref="M5">
    <cfRule type="expression" dxfId="4836" priority="305">
      <formula>DAY(L5)&gt;7</formula>
    </cfRule>
    <cfRule type="expression" dxfId="4835" priority="306">
      <formula>L4=1</formula>
    </cfRule>
  </conditionalFormatting>
  <conditionalFormatting sqref="L5">
    <cfRule type="expression" dxfId="4834" priority="307">
      <formula>M4=1</formula>
    </cfRule>
    <cfRule type="expression" dxfId="4833" priority="308">
      <formula>M4=0</formula>
    </cfRule>
  </conditionalFormatting>
  <conditionalFormatting sqref="L7:M7">
    <cfRule type="expression" dxfId="4832" priority="301">
      <formula>M4=1</formula>
    </cfRule>
    <cfRule type="expression" dxfId="4831" priority="302">
      <formula>M4=0</formula>
    </cfRule>
  </conditionalFormatting>
  <conditionalFormatting sqref="L8:M8">
    <cfRule type="expression" dxfId="4830" priority="299">
      <formula>M4=1</formula>
    </cfRule>
    <cfRule type="expression" dxfId="4829" priority="300">
      <formula>M4=0</formula>
    </cfRule>
  </conditionalFormatting>
  <conditionalFormatting sqref="L9:M9">
    <cfRule type="expression" dxfId="4828" priority="297">
      <formula>M4=1</formula>
    </cfRule>
    <cfRule type="expression" dxfId="4827" priority="298">
      <formula>M4=0</formula>
    </cfRule>
  </conditionalFormatting>
  <conditionalFormatting sqref="L10:M10">
    <cfRule type="expression" dxfId="4826" priority="295">
      <formula>M4=1</formula>
    </cfRule>
    <cfRule type="expression" dxfId="4825" priority="296">
      <formula>M4=0</formula>
    </cfRule>
  </conditionalFormatting>
  <conditionalFormatting sqref="N6">
    <cfRule type="expression" dxfId="4824" priority="293">
      <formula>O4=1</formula>
    </cfRule>
    <cfRule type="expression" dxfId="4823" priority="294">
      <formula>O4=2</formula>
    </cfRule>
  </conditionalFormatting>
  <conditionalFormatting sqref="N7">
    <cfRule type="expression" dxfId="4822" priority="291">
      <formula>O4=1</formula>
    </cfRule>
    <cfRule type="expression" dxfId="4821" priority="292">
      <formula>O4=2</formula>
    </cfRule>
  </conditionalFormatting>
  <conditionalFormatting sqref="N8">
    <cfRule type="expression" dxfId="4820" priority="289">
      <formula>O4=1</formula>
    </cfRule>
    <cfRule type="expression" dxfId="4819" priority="290">
      <formula>O4=2</formula>
    </cfRule>
  </conditionalFormatting>
  <conditionalFormatting sqref="N9">
    <cfRule type="expression" dxfId="4818" priority="287">
      <formula>O4=1</formula>
    </cfRule>
    <cfRule type="expression" dxfId="4817" priority="288">
      <formula>O4=2</formula>
    </cfRule>
  </conditionalFormatting>
  <conditionalFormatting sqref="N10">
    <cfRule type="expression" dxfId="4816" priority="285">
      <formula>O4=1</formula>
    </cfRule>
    <cfRule type="expression" dxfId="4815" priority="286">
      <formula>O4=2</formula>
    </cfRule>
  </conditionalFormatting>
  <conditionalFormatting sqref="O12">
    <cfRule type="expression" dxfId="4814" priority="281">
      <formula>O11=2</formula>
    </cfRule>
    <cfRule type="expression" dxfId="4813" priority="282">
      <formula>O11=1</formula>
    </cfRule>
  </conditionalFormatting>
  <conditionalFormatting sqref="N12">
    <cfRule type="expression" dxfId="4812" priority="283">
      <formula>O11=2</formula>
    </cfRule>
    <cfRule type="expression" dxfId="4811" priority="284">
      <formula>O11=1</formula>
    </cfRule>
  </conditionalFormatting>
  <conditionalFormatting sqref="N13">
    <cfRule type="expression" dxfId="4810" priority="279">
      <formula>O11=1</formula>
    </cfRule>
    <cfRule type="expression" dxfId="4809" priority="280">
      <formula>O11=2</formula>
    </cfRule>
  </conditionalFormatting>
  <conditionalFormatting sqref="N14">
    <cfRule type="expression" dxfId="4808" priority="277">
      <formula>O11=1</formula>
    </cfRule>
    <cfRule type="expression" dxfId="4807" priority="278">
      <formula>O11=2</formula>
    </cfRule>
  </conditionalFormatting>
  <conditionalFormatting sqref="N15">
    <cfRule type="expression" dxfId="4806" priority="275">
      <formula>O11=1</formula>
    </cfRule>
    <cfRule type="expression" dxfId="4805" priority="276">
      <formula>O11=2</formula>
    </cfRule>
  </conditionalFormatting>
  <conditionalFormatting sqref="N16">
    <cfRule type="expression" dxfId="4804" priority="273">
      <formula>O11=1</formula>
    </cfRule>
    <cfRule type="expression" dxfId="4803" priority="274">
      <formula>O11=2</formula>
    </cfRule>
  </conditionalFormatting>
  <conditionalFormatting sqref="N17">
    <cfRule type="expression" dxfId="4802" priority="271">
      <formula>O11=1</formula>
    </cfRule>
    <cfRule type="expression" dxfId="4801" priority="272">
      <formula>O11=2</formula>
    </cfRule>
  </conditionalFormatting>
  <conditionalFormatting sqref="O19">
    <cfRule type="expression" dxfId="4800" priority="267">
      <formula>O18=2</formula>
    </cfRule>
    <cfRule type="expression" dxfId="4799" priority="268">
      <formula>O18=1</formula>
    </cfRule>
  </conditionalFormatting>
  <conditionalFormatting sqref="N19">
    <cfRule type="expression" dxfId="4798" priority="269">
      <formula>O18=2</formula>
    </cfRule>
    <cfRule type="expression" dxfId="4797" priority="270">
      <formula>O18=1</formula>
    </cfRule>
  </conditionalFormatting>
  <conditionalFormatting sqref="N20">
    <cfRule type="expression" dxfId="4796" priority="265">
      <formula>O18=1</formula>
    </cfRule>
    <cfRule type="expression" dxfId="4795" priority="266">
      <formula>O18=2</formula>
    </cfRule>
  </conditionalFormatting>
  <conditionalFormatting sqref="N21">
    <cfRule type="expression" dxfId="4794" priority="263">
      <formula>O18=1</formula>
    </cfRule>
    <cfRule type="expression" dxfId="4793" priority="264">
      <formula>O18=2</formula>
    </cfRule>
  </conditionalFormatting>
  <conditionalFormatting sqref="N22">
    <cfRule type="expression" dxfId="4792" priority="261">
      <formula>O18=1</formula>
    </cfRule>
    <cfRule type="expression" dxfId="4791" priority="262">
      <formula>O18=2</formula>
    </cfRule>
  </conditionalFormatting>
  <conditionalFormatting sqref="N23">
    <cfRule type="expression" dxfId="4790" priority="259">
      <formula>O18=1</formula>
    </cfRule>
    <cfRule type="expression" dxfId="4789" priority="260">
      <formula>O18=2</formula>
    </cfRule>
  </conditionalFormatting>
  <conditionalFormatting sqref="N24">
    <cfRule type="expression" dxfId="4788" priority="257">
      <formula>O18=1</formula>
    </cfRule>
    <cfRule type="expression" dxfId="4787" priority="258">
      <formula>O18=2</formula>
    </cfRule>
  </conditionalFormatting>
  <conditionalFormatting sqref="O26">
    <cfRule type="expression" dxfId="4786" priority="253">
      <formula>O25=2</formula>
    </cfRule>
    <cfRule type="expression" dxfId="4785" priority="254">
      <formula>O25=1</formula>
    </cfRule>
  </conditionalFormatting>
  <conditionalFormatting sqref="N26">
    <cfRule type="expression" dxfId="4784" priority="255">
      <formula>O25=2</formula>
    </cfRule>
    <cfRule type="expression" dxfId="4783" priority="256">
      <formula>O25=1</formula>
    </cfRule>
  </conditionalFormatting>
  <conditionalFormatting sqref="N27">
    <cfRule type="expression" dxfId="4782" priority="251">
      <formula>O25=1</formula>
    </cfRule>
    <cfRule type="expression" dxfId="4781" priority="252">
      <formula>O25=2</formula>
    </cfRule>
  </conditionalFormatting>
  <conditionalFormatting sqref="N28">
    <cfRule type="expression" dxfId="4780" priority="249">
      <formula>O25=1</formula>
    </cfRule>
    <cfRule type="expression" dxfId="4779" priority="250">
      <formula>O25=2</formula>
    </cfRule>
  </conditionalFormatting>
  <conditionalFormatting sqref="N29">
    <cfRule type="expression" dxfId="4778" priority="247">
      <formula>O25=1</formula>
    </cfRule>
    <cfRule type="expression" dxfId="4777" priority="248">
      <formula>O25=2</formula>
    </cfRule>
  </conditionalFormatting>
  <conditionalFormatting sqref="N30">
    <cfRule type="expression" dxfId="4776" priority="245">
      <formula>O25=1</formula>
    </cfRule>
    <cfRule type="expression" dxfId="4775" priority="246">
      <formula>O25=2</formula>
    </cfRule>
  </conditionalFormatting>
  <conditionalFormatting sqref="N31">
    <cfRule type="expression" dxfId="4774" priority="243">
      <formula>O25=1</formula>
    </cfRule>
    <cfRule type="expression" dxfId="4773" priority="244">
      <formula>O25=2</formula>
    </cfRule>
  </conditionalFormatting>
  <conditionalFormatting sqref="N35">
    <cfRule type="expression" dxfId="4772" priority="240">
      <formula>O32=0</formula>
    </cfRule>
    <cfRule type="expression" dxfId="4771" priority="241">
      <formula>O32=1</formula>
    </cfRule>
    <cfRule type="expression" dxfId="4770" priority="242">
      <formula>O32=2</formula>
    </cfRule>
  </conditionalFormatting>
  <conditionalFormatting sqref="N36">
    <cfRule type="expression" dxfId="4769" priority="237">
      <formula>O32=0</formula>
    </cfRule>
    <cfRule type="expression" dxfId="4768" priority="238">
      <formula>O32=1</formula>
    </cfRule>
    <cfRule type="expression" dxfId="4767" priority="239">
      <formula>O32=2</formula>
    </cfRule>
  </conditionalFormatting>
  <conditionalFormatting sqref="N37">
    <cfRule type="expression" dxfId="4766" priority="234">
      <formula>O32=0</formula>
    </cfRule>
    <cfRule type="expression" dxfId="4765" priority="235">
      <formula>O32=1</formula>
    </cfRule>
    <cfRule type="expression" dxfId="4764" priority="236">
      <formula>O32=2</formula>
    </cfRule>
  </conditionalFormatting>
  <conditionalFormatting sqref="N38">
    <cfRule type="expression" dxfId="4763" priority="231">
      <formula>O32=0</formula>
    </cfRule>
    <cfRule type="expression" dxfId="4762" priority="232">
      <formula>O32=1</formula>
    </cfRule>
    <cfRule type="expression" dxfId="4761" priority="233">
      <formula>O32=2</formula>
    </cfRule>
  </conditionalFormatting>
  <conditionalFormatting sqref="B13:C13">
    <cfRule type="expression" dxfId="4760" priority="230">
      <formula>C11=1</formula>
    </cfRule>
  </conditionalFormatting>
  <conditionalFormatting sqref="B14:C14">
    <cfRule type="expression" dxfId="4759" priority="229">
      <formula>C11=1</formula>
    </cfRule>
  </conditionalFormatting>
  <conditionalFormatting sqref="B15:C15">
    <cfRule type="expression" dxfId="4758" priority="228">
      <formula>C11=1</formula>
    </cfRule>
  </conditionalFormatting>
  <conditionalFormatting sqref="B16:C16">
    <cfRule type="expression" dxfId="4757" priority="227">
      <formula>C11=1</formula>
    </cfRule>
  </conditionalFormatting>
  <conditionalFormatting sqref="B17:C17">
    <cfRule type="expression" dxfId="4756" priority="226">
      <formula>C11=1</formula>
    </cfRule>
  </conditionalFormatting>
  <conditionalFormatting sqref="E12">
    <cfRule type="expression" dxfId="4755" priority="224">
      <formula>E11=1</formula>
    </cfRule>
  </conditionalFormatting>
  <conditionalFormatting sqref="D12">
    <cfRule type="expression" dxfId="4754" priority="225">
      <formula>E11=1</formula>
    </cfRule>
  </conditionalFormatting>
  <conditionalFormatting sqref="D13:E13">
    <cfRule type="expression" dxfId="4753" priority="223">
      <formula>E11=1</formula>
    </cfRule>
  </conditionalFormatting>
  <conditionalFormatting sqref="D14:E14">
    <cfRule type="expression" dxfId="4752" priority="222">
      <formula>E11=1</formula>
    </cfRule>
  </conditionalFormatting>
  <conditionalFormatting sqref="D15:E15">
    <cfRule type="expression" dxfId="4751" priority="221">
      <formula>E11=1</formula>
    </cfRule>
  </conditionalFormatting>
  <conditionalFormatting sqref="D16:E16">
    <cfRule type="expression" dxfId="4750" priority="220">
      <formula>E11=1</formula>
    </cfRule>
  </conditionalFormatting>
  <conditionalFormatting sqref="D17:E17">
    <cfRule type="expression" dxfId="4749" priority="219">
      <formula>E11=1</formula>
    </cfRule>
  </conditionalFormatting>
  <conditionalFormatting sqref="G12">
    <cfRule type="expression" dxfId="4748" priority="217">
      <formula>G11=1</formula>
    </cfRule>
  </conditionalFormatting>
  <conditionalFormatting sqref="F12">
    <cfRule type="expression" dxfId="4747" priority="218">
      <formula>G11=1</formula>
    </cfRule>
  </conditionalFormatting>
  <conditionalFormatting sqref="F13:G13">
    <cfRule type="expression" dxfId="4746" priority="216">
      <formula>G11=1</formula>
    </cfRule>
  </conditionalFormatting>
  <conditionalFormatting sqref="F14:G14">
    <cfRule type="expression" dxfId="4745" priority="215">
      <formula>G11=1</formula>
    </cfRule>
  </conditionalFormatting>
  <conditionalFormatting sqref="F15:G15">
    <cfRule type="expression" dxfId="4744" priority="214">
      <formula>G11=1</formula>
    </cfRule>
  </conditionalFormatting>
  <conditionalFormatting sqref="F16:G16">
    <cfRule type="expression" dxfId="4743" priority="213">
      <formula>G11=1</formula>
    </cfRule>
  </conditionalFormatting>
  <conditionalFormatting sqref="F17:G17">
    <cfRule type="expression" dxfId="4742" priority="212">
      <formula>G11=1</formula>
    </cfRule>
  </conditionalFormatting>
  <conditionalFormatting sqref="I12">
    <cfRule type="expression" dxfId="4741" priority="210">
      <formula>I11=1</formula>
    </cfRule>
  </conditionalFormatting>
  <conditionalFormatting sqref="H12">
    <cfRule type="expression" dxfId="4740" priority="211">
      <formula>I11=1</formula>
    </cfRule>
  </conditionalFormatting>
  <conditionalFormatting sqref="H13:I13">
    <cfRule type="expression" dxfId="4739" priority="209">
      <formula>I11=1</formula>
    </cfRule>
  </conditionalFormatting>
  <conditionalFormatting sqref="H14:I14">
    <cfRule type="expression" dxfId="4738" priority="208">
      <formula>I11=1</formula>
    </cfRule>
  </conditionalFormatting>
  <conditionalFormatting sqref="H15:I15">
    <cfRule type="expression" dxfId="4737" priority="207">
      <formula>I11=1</formula>
    </cfRule>
  </conditionalFormatting>
  <conditionalFormatting sqref="H16:I16">
    <cfRule type="expression" dxfId="4736" priority="206">
      <formula>I11=1</formula>
    </cfRule>
  </conditionalFormatting>
  <conditionalFormatting sqref="H17:I17">
    <cfRule type="expression" dxfId="4735" priority="205">
      <formula>I11=1</formula>
    </cfRule>
  </conditionalFormatting>
  <conditionalFormatting sqref="K12">
    <cfRule type="expression" dxfId="4734" priority="203">
      <formula>K11=1</formula>
    </cfRule>
  </conditionalFormatting>
  <conditionalFormatting sqref="J12">
    <cfRule type="expression" dxfId="4733" priority="204">
      <formula>K11=1</formula>
    </cfRule>
  </conditionalFormatting>
  <conditionalFormatting sqref="J13:K13">
    <cfRule type="expression" dxfId="4732" priority="202">
      <formula>K11=1</formula>
    </cfRule>
  </conditionalFormatting>
  <conditionalFormatting sqref="J14:K14">
    <cfRule type="expression" dxfId="4731" priority="201">
      <formula>K11=1</formula>
    </cfRule>
  </conditionalFormatting>
  <conditionalFormatting sqref="J15:K15">
    <cfRule type="expression" dxfId="4730" priority="200">
      <formula>K11=1</formula>
    </cfRule>
  </conditionalFormatting>
  <conditionalFormatting sqref="J16:K16">
    <cfRule type="expression" dxfId="4729" priority="199">
      <formula>K11=1</formula>
    </cfRule>
  </conditionalFormatting>
  <conditionalFormatting sqref="J17:K17">
    <cfRule type="expression" dxfId="4728" priority="198">
      <formula>K11=1</formula>
    </cfRule>
  </conditionalFormatting>
  <conditionalFormatting sqref="M12">
    <cfRule type="expression" dxfId="4727" priority="196">
      <formula>M11=1</formula>
    </cfRule>
  </conditionalFormatting>
  <conditionalFormatting sqref="L12">
    <cfRule type="expression" dxfId="4726" priority="197">
      <formula>M11=1</formula>
    </cfRule>
  </conditionalFormatting>
  <conditionalFormatting sqref="L13:M13">
    <cfRule type="expression" dxfId="4725" priority="195">
      <formula>M11=1</formula>
    </cfRule>
  </conditionalFormatting>
  <conditionalFormatting sqref="L14:M14">
    <cfRule type="expression" dxfId="4724" priority="194">
      <formula>M11=1</formula>
    </cfRule>
  </conditionalFormatting>
  <conditionalFormatting sqref="L15:M15">
    <cfRule type="expression" dxfId="4723" priority="193">
      <formula>M11=1</formula>
    </cfRule>
  </conditionalFormatting>
  <conditionalFormatting sqref="L16:M16">
    <cfRule type="expression" dxfId="4722" priority="192">
      <formula>M11=1</formula>
    </cfRule>
  </conditionalFormatting>
  <conditionalFormatting sqref="L17:M17">
    <cfRule type="expression" dxfId="4721" priority="191">
      <formula>M11=1</formula>
    </cfRule>
  </conditionalFormatting>
  <conditionalFormatting sqref="C19">
    <cfRule type="expression" dxfId="4720" priority="189">
      <formula>C18=1</formula>
    </cfRule>
  </conditionalFormatting>
  <conditionalFormatting sqref="B19">
    <cfRule type="expression" dxfId="4719" priority="190">
      <formula>C18=1</formula>
    </cfRule>
  </conditionalFormatting>
  <conditionalFormatting sqref="B20:C20">
    <cfRule type="expression" dxfId="4718" priority="188">
      <formula>C18=1</formula>
    </cfRule>
  </conditionalFormatting>
  <conditionalFormatting sqref="B21:C21">
    <cfRule type="expression" dxfId="4717" priority="187">
      <formula>C18=1</formula>
    </cfRule>
  </conditionalFormatting>
  <conditionalFormatting sqref="B22:C22">
    <cfRule type="expression" dxfId="4716" priority="186">
      <formula>C18=1</formula>
    </cfRule>
  </conditionalFormatting>
  <conditionalFormatting sqref="B23:C23">
    <cfRule type="expression" dxfId="4715" priority="185">
      <formula>C18=1</formula>
    </cfRule>
  </conditionalFormatting>
  <conditionalFormatting sqref="B24:C24">
    <cfRule type="expression" dxfId="4714" priority="184">
      <formula>C18=1</formula>
    </cfRule>
  </conditionalFormatting>
  <conditionalFormatting sqref="E19">
    <cfRule type="expression" dxfId="4713" priority="182">
      <formula>E18=1</formula>
    </cfRule>
  </conditionalFormatting>
  <conditionalFormatting sqref="D19">
    <cfRule type="expression" dxfId="4712" priority="183">
      <formula>E18=1</formula>
    </cfRule>
  </conditionalFormatting>
  <conditionalFormatting sqref="D20:E20">
    <cfRule type="expression" dxfId="4711" priority="181">
      <formula>E18=1</formula>
    </cfRule>
  </conditionalFormatting>
  <conditionalFormatting sqref="D21:E21">
    <cfRule type="expression" dxfId="4710" priority="180">
      <formula>E18=1</formula>
    </cfRule>
  </conditionalFormatting>
  <conditionalFormatting sqref="D22:E22">
    <cfRule type="expression" dxfId="4709" priority="179">
      <formula>E18=1</formula>
    </cfRule>
  </conditionalFormatting>
  <conditionalFormatting sqref="D23:E23">
    <cfRule type="expression" dxfId="4708" priority="178">
      <formula>E18=1</formula>
    </cfRule>
  </conditionalFormatting>
  <conditionalFormatting sqref="D24:E24">
    <cfRule type="expression" dxfId="4707" priority="177">
      <formula>E18=1</formula>
    </cfRule>
  </conditionalFormatting>
  <conditionalFormatting sqref="G19">
    <cfRule type="expression" dxfId="4706" priority="175">
      <formula>G18=1</formula>
    </cfRule>
  </conditionalFormatting>
  <conditionalFormatting sqref="F19">
    <cfRule type="expression" dxfId="4705" priority="176">
      <formula>G18=1</formula>
    </cfRule>
  </conditionalFormatting>
  <conditionalFormatting sqref="F20:G20">
    <cfRule type="expression" dxfId="4704" priority="174">
      <formula>G18=1</formula>
    </cfRule>
  </conditionalFormatting>
  <conditionalFormatting sqref="F21:G21">
    <cfRule type="expression" dxfId="4703" priority="173">
      <formula>G18=1</formula>
    </cfRule>
  </conditionalFormatting>
  <conditionalFormatting sqref="F22:G22">
    <cfRule type="expression" dxfId="4702" priority="172">
      <formula>G18=1</formula>
    </cfRule>
  </conditionalFormatting>
  <conditionalFormatting sqref="F23:G23">
    <cfRule type="expression" dxfId="4701" priority="171">
      <formula>G18=1</formula>
    </cfRule>
  </conditionalFormatting>
  <conditionalFormatting sqref="F24:G24">
    <cfRule type="expression" dxfId="4700" priority="170">
      <formula>G18=1</formula>
    </cfRule>
  </conditionalFormatting>
  <conditionalFormatting sqref="I19">
    <cfRule type="expression" dxfId="4699" priority="168">
      <formula>I18=1</formula>
    </cfRule>
  </conditionalFormatting>
  <conditionalFormatting sqref="H19">
    <cfRule type="expression" dxfId="4698" priority="169">
      <formula>I18=1</formula>
    </cfRule>
  </conditionalFormatting>
  <conditionalFormatting sqref="H20:I20">
    <cfRule type="expression" dxfId="4697" priority="167">
      <formula>I18=1</formula>
    </cfRule>
  </conditionalFormatting>
  <conditionalFormatting sqref="H21:I21">
    <cfRule type="expression" dxfId="4696" priority="166">
      <formula>I18=1</formula>
    </cfRule>
  </conditionalFormatting>
  <conditionalFormatting sqref="H22:I22">
    <cfRule type="expression" dxfId="4695" priority="165">
      <formula>I18=1</formula>
    </cfRule>
  </conditionalFormatting>
  <conditionalFormatting sqref="H23:I23">
    <cfRule type="expression" dxfId="4694" priority="164">
      <formula>I18=1</formula>
    </cfRule>
  </conditionalFormatting>
  <conditionalFormatting sqref="H24:I24">
    <cfRule type="expression" dxfId="4693" priority="163">
      <formula>I18=1</formula>
    </cfRule>
  </conditionalFormatting>
  <conditionalFormatting sqref="K19">
    <cfRule type="expression" dxfId="4692" priority="161">
      <formula>K18=1</formula>
    </cfRule>
  </conditionalFormatting>
  <conditionalFormatting sqref="J19">
    <cfRule type="expression" dxfId="4691" priority="162">
      <formula>K18=1</formula>
    </cfRule>
  </conditionalFormatting>
  <conditionalFormatting sqref="J20:K20">
    <cfRule type="expression" dxfId="4690" priority="160">
      <formula>K18=1</formula>
    </cfRule>
  </conditionalFormatting>
  <conditionalFormatting sqref="J21:K21">
    <cfRule type="expression" dxfId="4689" priority="159">
      <formula>K18=1</formula>
    </cfRule>
  </conditionalFormatting>
  <conditionalFormatting sqref="J22:K22">
    <cfRule type="expression" dxfId="4688" priority="158">
      <formula>K18=1</formula>
    </cfRule>
  </conditionalFormatting>
  <conditionalFormatting sqref="J23:K23">
    <cfRule type="expression" dxfId="4687" priority="157">
      <formula>K18=1</formula>
    </cfRule>
  </conditionalFormatting>
  <conditionalFormatting sqref="J24:K24">
    <cfRule type="expression" dxfId="4686" priority="156">
      <formula>K18=1</formula>
    </cfRule>
  </conditionalFormatting>
  <conditionalFormatting sqref="M19">
    <cfRule type="expression" dxfId="4685" priority="154">
      <formula>M18=1</formula>
    </cfRule>
  </conditionalFormatting>
  <conditionalFormatting sqref="L19">
    <cfRule type="expression" dxfId="4684" priority="155">
      <formula>M18=1</formula>
    </cfRule>
  </conditionalFormatting>
  <conditionalFormatting sqref="L20:M20">
    <cfRule type="expression" dxfId="4683" priority="153">
      <formula>M18=1</formula>
    </cfRule>
  </conditionalFormatting>
  <conditionalFormatting sqref="L21:M21">
    <cfRule type="expression" dxfId="4682" priority="152">
      <formula>M18=1</formula>
    </cfRule>
  </conditionalFormatting>
  <conditionalFormatting sqref="L22:M22">
    <cfRule type="expression" dxfId="4681" priority="151">
      <formula>M18=1</formula>
    </cfRule>
  </conditionalFormatting>
  <conditionalFormatting sqref="L23:M23">
    <cfRule type="expression" dxfId="4680" priority="150">
      <formula>M18=1</formula>
    </cfRule>
  </conditionalFormatting>
  <conditionalFormatting sqref="L24:M24">
    <cfRule type="expression" dxfId="4679" priority="149">
      <formula>M18=1</formula>
    </cfRule>
  </conditionalFormatting>
  <conditionalFormatting sqref="C26">
    <cfRule type="expression" dxfId="4678" priority="147">
      <formula>C25=1</formula>
    </cfRule>
  </conditionalFormatting>
  <conditionalFormatting sqref="B26">
    <cfRule type="expression" dxfId="4677" priority="148">
      <formula>C25=1</formula>
    </cfRule>
  </conditionalFormatting>
  <conditionalFormatting sqref="B27:C27">
    <cfRule type="expression" dxfId="4676" priority="146">
      <formula>C25=1</formula>
    </cfRule>
  </conditionalFormatting>
  <conditionalFormatting sqref="B28:C28">
    <cfRule type="expression" dxfId="4675" priority="145">
      <formula>C25=1</formula>
    </cfRule>
  </conditionalFormatting>
  <conditionalFormatting sqref="B29:C29">
    <cfRule type="expression" dxfId="4674" priority="144">
      <formula>C25=1</formula>
    </cfRule>
  </conditionalFormatting>
  <conditionalFormatting sqref="B30:C30">
    <cfRule type="expression" dxfId="4673" priority="143">
      <formula>C25=1</formula>
    </cfRule>
  </conditionalFormatting>
  <conditionalFormatting sqref="B31:C31">
    <cfRule type="expression" dxfId="4672" priority="142">
      <formula>C25=1</formula>
    </cfRule>
  </conditionalFormatting>
  <conditionalFormatting sqref="E26">
    <cfRule type="expression" dxfId="4671" priority="140">
      <formula>E25=1</formula>
    </cfRule>
  </conditionalFormatting>
  <conditionalFormatting sqref="D26">
    <cfRule type="expression" dxfId="4670" priority="141">
      <formula>E25=1</formula>
    </cfRule>
  </conditionalFormatting>
  <conditionalFormatting sqref="D27:E27">
    <cfRule type="expression" dxfId="4669" priority="139">
      <formula>E25=1</formula>
    </cfRule>
  </conditionalFormatting>
  <conditionalFormatting sqref="D28:E28">
    <cfRule type="expression" dxfId="4668" priority="138">
      <formula>E25=1</formula>
    </cfRule>
  </conditionalFormatting>
  <conditionalFormatting sqref="D29:E29">
    <cfRule type="expression" dxfId="4667" priority="137">
      <formula>E25=1</formula>
    </cfRule>
  </conditionalFormatting>
  <conditionalFormatting sqref="D30:E30">
    <cfRule type="expression" dxfId="4666" priority="136">
      <formula>E25=1</formula>
    </cfRule>
  </conditionalFormatting>
  <conditionalFormatting sqref="D31:E31">
    <cfRule type="expression" dxfId="4665" priority="135">
      <formula>E25=1</formula>
    </cfRule>
  </conditionalFormatting>
  <conditionalFormatting sqref="G26">
    <cfRule type="expression" dxfId="4664" priority="133">
      <formula>G25=1</formula>
    </cfRule>
  </conditionalFormatting>
  <conditionalFormatting sqref="F26">
    <cfRule type="expression" dxfId="4663" priority="134">
      <formula>G25=1</formula>
    </cfRule>
  </conditionalFormatting>
  <conditionalFormatting sqref="F27:G27">
    <cfRule type="expression" dxfId="4662" priority="132">
      <formula>G25=1</formula>
    </cfRule>
  </conditionalFormatting>
  <conditionalFormatting sqref="F28:G28">
    <cfRule type="expression" dxfId="4661" priority="131">
      <formula>G25=1</formula>
    </cfRule>
  </conditionalFormatting>
  <conditionalFormatting sqref="F29:G29">
    <cfRule type="expression" dxfId="4660" priority="130">
      <formula>G25=1</formula>
    </cfRule>
  </conditionalFormatting>
  <conditionalFormatting sqref="F30:G30">
    <cfRule type="expression" dxfId="4659" priority="129">
      <formula>G25=1</formula>
    </cfRule>
  </conditionalFormatting>
  <conditionalFormatting sqref="F31:G31">
    <cfRule type="expression" dxfId="4658" priority="128">
      <formula>G25=1</formula>
    </cfRule>
  </conditionalFormatting>
  <conditionalFormatting sqref="I26">
    <cfRule type="expression" dxfId="4657" priority="126">
      <formula>I25=1</formula>
    </cfRule>
  </conditionalFormatting>
  <conditionalFormatting sqref="H26">
    <cfRule type="expression" dxfId="4656" priority="127">
      <formula>I25=1</formula>
    </cfRule>
  </conditionalFormatting>
  <conditionalFormatting sqref="H27:I27">
    <cfRule type="expression" dxfId="4655" priority="125">
      <formula>I25=1</formula>
    </cfRule>
  </conditionalFormatting>
  <conditionalFormatting sqref="H28:I28">
    <cfRule type="expression" dxfId="4654" priority="124">
      <formula>I25=1</formula>
    </cfRule>
  </conditionalFormatting>
  <conditionalFormatting sqref="H29:I29">
    <cfRule type="expression" dxfId="4653" priority="123">
      <formula>I25=1</formula>
    </cfRule>
  </conditionalFormatting>
  <conditionalFormatting sqref="H30:I30">
    <cfRule type="expression" dxfId="4652" priority="122">
      <formula>I25=1</formula>
    </cfRule>
  </conditionalFormatting>
  <conditionalFormatting sqref="H31:I31">
    <cfRule type="expression" dxfId="4651" priority="121">
      <formula>I25=1</formula>
    </cfRule>
  </conditionalFormatting>
  <conditionalFormatting sqref="K26">
    <cfRule type="expression" dxfId="4650" priority="119">
      <formula>K25=1</formula>
    </cfRule>
  </conditionalFormatting>
  <conditionalFormatting sqref="J26">
    <cfRule type="expression" dxfId="4649" priority="120">
      <formula>K25=1</formula>
    </cfRule>
  </conditionalFormatting>
  <conditionalFormatting sqref="J27:K27">
    <cfRule type="expression" dxfId="4648" priority="118">
      <formula>K25=1</formula>
    </cfRule>
  </conditionalFormatting>
  <conditionalFormatting sqref="J28:K28">
    <cfRule type="expression" dxfId="4647" priority="117">
      <formula>K25=1</formula>
    </cfRule>
  </conditionalFormatting>
  <conditionalFormatting sqref="J29:K29">
    <cfRule type="expression" dxfId="4646" priority="116">
      <formula>K25=1</formula>
    </cfRule>
  </conditionalFormatting>
  <conditionalFormatting sqref="J30:K30">
    <cfRule type="expression" dxfId="4645" priority="115">
      <formula>K25=1</formula>
    </cfRule>
  </conditionalFormatting>
  <conditionalFormatting sqref="J31:K31">
    <cfRule type="expression" dxfId="4644" priority="114">
      <formula>K25=1</formula>
    </cfRule>
  </conditionalFormatting>
  <conditionalFormatting sqref="M26">
    <cfRule type="expression" dxfId="4643" priority="112">
      <formula>M25=1</formula>
    </cfRule>
  </conditionalFormatting>
  <conditionalFormatting sqref="L26">
    <cfRule type="expression" dxfId="4642" priority="113">
      <formula>M25=1</formula>
    </cfRule>
  </conditionalFormatting>
  <conditionalFormatting sqref="L27:M27">
    <cfRule type="expression" dxfId="4641" priority="111">
      <formula>M25=1</formula>
    </cfRule>
  </conditionalFormatting>
  <conditionalFormatting sqref="L28:M28">
    <cfRule type="expression" dxfId="4640" priority="110">
      <formula>M25=1</formula>
    </cfRule>
  </conditionalFormatting>
  <conditionalFormatting sqref="L29:M29">
    <cfRule type="expression" dxfId="4639" priority="109">
      <formula>M25=1</formula>
    </cfRule>
  </conditionalFormatting>
  <conditionalFormatting sqref="L30:M30">
    <cfRule type="expression" dxfId="4638" priority="108">
      <formula>M25=1</formula>
    </cfRule>
  </conditionalFormatting>
  <conditionalFormatting sqref="L31:M31">
    <cfRule type="expression" dxfId="4637" priority="107">
      <formula>M25=1</formula>
    </cfRule>
  </conditionalFormatting>
  <conditionalFormatting sqref="B33">
    <cfRule type="expression" dxfId="4636" priority="389">
      <formula>C32=1</formula>
    </cfRule>
    <cfRule type="expression" dxfId="4635" priority="390">
      <formula>C32=0</formula>
    </cfRule>
  </conditionalFormatting>
  <conditionalFormatting sqref="C33">
    <cfRule type="expression" dxfId="4634" priority="387">
      <formula>C32=1</formula>
    </cfRule>
    <cfRule type="expression" dxfId="4633" priority="388">
      <formula>C32=0</formula>
    </cfRule>
  </conditionalFormatting>
  <conditionalFormatting sqref="B34">
    <cfRule type="expression" dxfId="4632" priority="385">
      <formula>C32=0</formula>
    </cfRule>
    <cfRule type="expression" dxfId="4631" priority="386">
      <formula>C32=1</formula>
    </cfRule>
  </conditionalFormatting>
  <conditionalFormatting sqref="B35">
    <cfRule type="expression" dxfId="4630" priority="105">
      <formula>C32=0</formula>
    </cfRule>
    <cfRule type="expression" dxfId="4629" priority="106">
      <formula>C32=1</formula>
    </cfRule>
  </conditionalFormatting>
  <conditionalFormatting sqref="B36">
    <cfRule type="expression" dxfId="4628" priority="103">
      <formula>C32=0</formula>
    </cfRule>
    <cfRule type="expression" dxfId="4627" priority="104">
      <formula>C32=1</formula>
    </cfRule>
  </conditionalFormatting>
  <conditionalFormatting sqref="B37">
    <cfRule type="expression" dxfId="4626" priority="101">
      <formula>C32=0</formula>
    </cfRule>
    <cfRule type="expression" dxfId="4625" priority="102">
      <formula>C32=1</formula>
    </cfRule>
  </conditionalFormatting>
  <conditionalFormatting sqref="B38">
    <cfRule type="expression" dxfId="4624" priority="99">
      <formula>C32=0</formula>
    </cfRule>
    <cfRule type="expression" dxfId="4623" priority="100">
      <formula>C32=1</formula>
    </cfRule>
  </conditionalFormatting>
  <conditionalFormatting sqref="D33">
    <cfRule type="expression" dxfId="4622" priority="97">
      <formula>E32=1</formula>
    </cfRule>
    <cfRule type="expression" dxfId="4621" priority="98">
      <formula>E32=0</formula>
    </cfRule>
  </conditionalFormatting>
  <conditionalFormatting sqref="E33">
    <cfRule type="expression" dxfId="4620" priority="95">
      <formula>E32=1</formula>
    </cfRule>
    <cfRule type="expression" dxfId="4619" priority="96">
      <formula>E32=0</formula>
    </cfRule>
  </conditionalFormatting>
  <conditionalFormatting sqref="D34">
    <cfRule type="expression" dxfId="4618" priority="93">
      <formula>E32=0</formula>
    </cfRule>
    <cfRule type="expression" dxfId="4617" priority="94">
      <formula>E32=1</formula>
    </cfRule>
  </conditionalFormatting>
  <conditionalFormatting sqref="D35">
    <cfRule type="expression" dxfId="4616" priority="91">
      <formula>E32=0</formula>
    </cfRule>
    <cfRule type="expression" dxfId="4615" priority="92">
      <formula>E32=1</formula>
    </cfRule>
  </conditionalFormatting>
  <conditionalFormatting sqref="D36">
    <cfRule type="expression" dxfId="4614" priority="89">
      <formula>E32=0</formula>
    </cfRule>
    <cfRule type="expression" dxfId="4613" priority="90">
      <formula>E32=1</formula>
    </cfRule>
  </conditionalFormatting>
  <conditionalFormatting sqref="D37">
    <cfRule type="expression" dxfId="4612" priority="87">
      <formula>E32=0</formula>
    </cfRule>
    <cfRule type="expression" dxfId="4611" priority="88">
      <formula>E32=1</formula>
    </cfRule>
  </conditionalFormatting>
  <conditionalFormatting sqref="D38">
    <cfRule type="expression" dxfId="4610" priority="85">
      <formula>E32=0</formula>
    </cfRule>
    <cfRule type="expression" dxfId="4609" priority="86">
      <formula>E32=1</formula>
    </cfRule>
  </conditionalFormatting>
  <conditionalFormatting sqref="F33">
    <cfRule type="expression" dxfId="4608" priority="83">
      <formula>G32=1</formula>
    </cfRule>
    <cfRule type="expression" dxfId="4607" priority="84">
      <formula>G32=0</formula>
    </cfRule>
  </conditionalFormatting>
  <conditionalFormatting sqref="G33">
    <cfRule type="expression" dxfId="4606" priority="81">
      <formula>G32=1</formula>
    </cfRule>
    <cfRule type="expression" dxfId="4605" priority="82">
      <formula>G32=0</formula>
    </cfRule>
  </conditionalFormatting>
  <conditionalFormatting sqref="F34">
    <cfRule type="expression" dxfId="4604" priority="79">
      <formula>G32=0</formula>
    </cfRule>
    <cfRule type="expression" dxfId="4603" priority="80">
      <formula>G32=1</formula>
    </cfRule>
  </conditionalFormatting>
  <conditionalFormatting sqref="F35">
    <cfRule type="expression" dxfId="4602" priority="77">
      <formula>G32=0</formula>
    </cfRule>
    <cfRule type="expression" dxfId="4601" priority="78">
      <formula>G32=1</formula>
    </cfRule>
  </conditionalFormatting>
  <conditionalFormatting sqref="F36">
    <cfRule type="expression" dxfId="4600" priority="75">
      <formula>G32=0</formula>
    </cfRule>
    <cfRule type="expression" dxfId="4599" priority="76">
      <formula>G32=1</formula>
    </cfRule>
  </conditionalFormatting>
  <conditionalFormatting sqref="F37">
    <cfRule type="expression" dxfId="4598" priority="73">
      <formula>G32=0</formula>
    </cfRule>
    <cfRule type="expression" dxfId="4597" priority="74">
      <formula>G32=1</formula>
    </cfRule>
  </conditionalFormatting>
  <conditionalFormatting sqref="F38">
    <cfRule type="expression" dxfId="4596" priority="71">
      <formula>G32=0</formula>
    </cfRule>
    <cfRule type="expression" dxfId="4595" priority="72">
      <formula>G32=1</formula>
    </cfRule>
  </conditionalFormatting>
  <conditionalFormatting sqref="H33">
    <cfRule type="expression" dxfId="4594" priority="69">
      <formula>I32=1</formula>
    </cfRule>
    <cfRule type="expression" dxfId="4593" priority="70">
      <formula>I32=0</formula>
    </cfRule>
  </conditionalFormatting>
  <conditionalFormatting sqref="I33">
    <cfRule type="expression" dxfId="4592" priority="67">
      <formula>I32=1</formula>
    </cfRule>
    <cfRule type="expression" dxfId="4591" priority="68">
      <formula>I32=0</formula>
    </cfRule>
  </conditionalFormatting>
  <conditionalFormatting sqref="H34">
    <cfRule type="expression" dxfId="4590" priority="65">
      <formula>I32=0</formula>
    </cfRule>
    <cfRule type="expression" dxfId="4589" priority="66">
      <formula>I32=1</formula>
    </cfRule>
  </conditionalFormatting>
  <conditionalFormatting sqref="H35">
    <cfRule type="expression" dxfId="4588" priority="63">
      <formula>I32=0</formula>
    </cfRule>
    <cfRule type="expression" dxfId="4587" priority="64">
      <formula>I32=1</formula>
    </cfRule>
  </conditionalFormatting>
  <conditionalFormatting sqref="H36">
    <cfRule type="expression" dxfId="4586" priority="61">
      <formula>I32=0</formula>
    </cfRule>
    <cfRule type="expression" dxfId="4585" priority="62">
      <formula>I32=1</formula>
    </cfRule>
  </conditionalFormatting>
  <conditionalFormatting sqref="H37">
    <cfRule type="expression" dxfId="4584" priority="59">
      <formula>I32=0</formula>
    </cfRule>
    <cfRule type="expression" dxfId="4583" priority="60">
      <formula>I32=1</formula>
    </cfRule>
  </conditionalFormatting>
  <conditionalFormatting sqref="H38">
    <cfRule type="expression" dxfId="4582" priority="57">
      <formula>I32=0</formula>
    </cfRule>
    <cfRule type="expression" dxfId="4581" priority="58">
      <formula>I32=1</formula>
    </cfRule>
  </conditionalFormatting>
  <conditionalFormatting sqref="J33">
    <cfRule type="expression" dxfId="4580" priority="55">
      <formula>K32=1</formula>
    </cfRule>
    <cfRule type="expression" dxfId="4579" priority="56">
      <formula>K32=0</formula>
    </cfRule>
  </conditionalFormatting>
  <conditionalFormatting sqref="K33">
    <cfRule type="expression" dxfId="4578" priority="53">
      <formula>K32=1</formula>
    </cfRule>
    <cfRule type="expression" dxfId="4577" priority="54">
      <formula>K32=0</formula>
    </cfRule>
  </conditionalFormatting>
  <conditionalFormatting sqref="J34">
    <cfRule type="expression" dxfId="4576" priority="51">
      <formula>K32=0</formula>
    </cfRule>
    <cfRule type="expression" dxfId="4575" priority="52">
      <formula>K32=1</formula>
    </cfRule>
  </conditionalFormatting>
  <conditionalFormatting sqref="J35">
    <cfRule type="expression" dxfId="4574" priority="49">
      <formula>K32=0</formula>
    </cfRule>
    <cfRule type="expression" dxfId="4573" priority="50">
      <formula>K32=1</formula>
    </cfRule>
  </conditionalFormatting>
  <conditionalFormatting sqref="J36">
    <cfRule type="expression" dxfId="4572" priority="47">
      <formula>K32=0</formula>
    </cfRule>
    <cfRule type="expression" dxfId="4571" priority="48">
      <formula>K32=1</formula>
    </cfRule>
  </conditionalFormatting>
  <conditionalFormatting sqref="J37">
    <cfRule type="expression" dxfId="4570" priority="45">
      <formula>K32=0</formula>
    </cfRule>
    <cfRule type="expression" dxfId="4569" priority="46">
      <formula>K32=1</formula>
    </cfRule>
  </conditionalFormatting>
  <conditionalFormatting sqref="J38">
    <cfRule type="expression" dxfId="4568" priority="43">
      <formula>K32=0</formula>
    </cfRule>
    <cfRule type="expression" dxfId="4567" priority="44">
      <formula>K32=1</formula>
    </cfRule>
  </conditionalFormatting>
  <conditionalFormatting sqref="L33">
    <cfRule type="expression" dxfId="4566" priority="41">
      <formula>M32=1</formula>
    </cfRule>
    <cfRule type="expression" dxfId="4565" priority="42">
      <formula>M32=0</formula>
    </cfRule>
  </conditionalFormatting>
  <conditionalFormatting sqref="M33">
    <cfRule type="expression" dxfId="4564" priority="39">
      <formula>M32=1</formula>
    </cfRule>
    <cfRule type="expression" dxfId="4563" priority="40">
      <formula>M32=0</formula>
    </cfRule>
  </conditionalFormatting>
  <conditionalFormatting sqref="L34">
    <cfRule type="expression" dxfId="4562" priority="37">
      <formula>M32=0</formula>
    </cfRule>
    <cfRule type="expression" dxfId="4561" priority="38">
      <formula>M32=1</formula>
    </cfRule>
  </conditionalFormatting>
  <conditionalFormatting sqref="L35">
    <cfRule type="expression" dxfId="4560" priority="35">
      <formula>M32=0</formula>
    </cfRule>
    <cfRule type="expression" dxfId="4559" priority="36">
      <formula>M32=1</formula>
    </cfRule>
  </conditionalFormatting>
  <conditionalFormatting sqref="L36">
    <cfRule type="expression" dxfId="4558" priority="33">
      <formula>M32=0</formula>
    </cfRule>
    <cfRule type="expression" dxfId="4557" priority="34">
      <formula>M32=1</formula>
    </cfRule>
  </conditionalFormatting>
  <conditionalFormatting sqref="L37">
    <cfRule type="expression" dxfId="4556" priority="31">
      <formula>M32=0</formula>
    </cfRule>
    <cfRule type="expression" dxfId="4555" priority="32">
      <formula>M32=1</formula>
    </cfRule>
  </conditionalFormatting>
  <conditionalFormatting sqref="L38">
    <cfRule type="expression" dxfId="4554" priority="29">
      <formula>M32=0</formula>
    </cfRule>
    <cfRule type="expression" dxfId="4553" priority="30">
      <formula>M32=1</formula>
    </cfRule>
  </conditionalFormatting>
  <conditionalFormatting sqref="B40">
    <cfRule type="expression" dxfId="4552" priority="27">
      <formula>C39=1</formula>
    </cfRule>
    <cfRule type="expression" dxfId="4551" priority="28">
      <formula>C39=0</formula>
    </cfRule>
  </conditionalFormatting>
  <conditionalFormatting sqref="C40">
    <cfRule type="expression" dxfId="4550" priority="25">
      <formula>C39=1</formula>
    </cfRule>
    <cfRule type="expression" dxfId="4549" priority="26">
      <formula>C39=0</formula>
    </cfRule>
  </conditionalFormatting>
  <conditionalFormatting sqref="B41">
    <cfRule type="expression" dxfId="4548" priority="23">
      <formula>C39=0</formula>
    </cfRule>
    <cfRule type="expression" dxfId="4547" priority="24">
      <formula>C39=1</formula>
    </cfRule>
  </conditionalFormatting>
  <conditionalFormatting sqref="B42">
    <cfRule type="expression" dxfId="4546" priority="21">
      <formula>C39=0</formula>
    </cfRule>
    <cfRule type="expression" dxfId="4545" priority="22">
      <formula>C39=1</formula>
    </cfRule>
  </conditionalFormatting>
  <conditionalFormatting sqref="B43">
    <cfRule type="expression" dxfId="4544" priority="19">
      <formula>C39=0</formula>
    </cfRule>
    <cfRule type="expression" dxfId="4543" priority="20">
      <formula>C39=1</formula>
    </cfRule>
  </conditionalFormatting>
  <conditionalFormatting sqref="B44">
    <cfRule type="expression" dxfId="4542" priority="17">
      <formula>C39=0</formula>
    </cfRule>
    <cfRule type="expression" dxfId="4541" priority="18">
      <formula>C39=1</formula>
    </cfRule>
  </conditionalFormatting>
  <conditionalFormatting sqref="B45">
    <cfRule type="expression" dxfId="4540" priority="15">
      <formula>C39=0</formula>
    </cfRule>
    <cfRule type="expression" dxfId="4539" priority="16">
      <formula>C39=1</formula>
    </cfRule>
  </conditionalFormatting>
  <conditionalFormatting sqref="D40">
    <cfRule type="expression" dxfId="4538" priority="13">
      <formula>E39=1</formula>
    </cfRule>
    <cfRule type="expression" dxfId="4537" priority="14">
      <formula>E39=0</formula>
    </cfRule>
  </conditionalFormatting>
  <conditionalFormatting sqref="E40">
    <cfRule type="expression" dxfId="4536" priority="11">
      <formula>E39=1</formula>
    </cfRule>
    <cfRule type="expression" dxfId="4535" priority="12">
      <formula>E39=0</formula>
    </cfRule>
  </conditionalFormatting>
  <conditionalFormatting sqref="D41">
    <cfRule type="expression" dxfId="4534" priority="9">
      <formula>E39=0</formula>
    </cfRule>
    <cfRule type="expression" dxfId="4533" priority="10">
      <formula>E39=1</formula>
    </cfRule>
  </conditionalFormatting>
  <conditionalFormatting sqref="D42">
    <cfRule type="expression" dxfId="4532" priority="7">
      <formula>E39=0</formula>
    </cfRule>
    <cfRule type="expression" dxfId="4531" priority="8">
      <formula>E39=1</formula>
    </cfRule>
  </conditionalFormatting>
  <conditionalFormatting sqref="D43">
    <cfRule type="expression" dxfId="4530" priority="5">
      <formula>E39=0</formula>
    </cfRule>
    <cfRule type="expression" dxfId="4529" priority="6">
      <formula>E39=1</formula>
    </cfRule>
  </conditionalFormatting>
  <conditionalFormatting sqref="D44">
    <cfRule type="expression" dxfId="4528" priority="3">
      <formula>E39=0</formula>
    </cfRule>
    <cfRule type="expression" dxfId="4527" priority="4">
      <formula>E39=1</formula>
    </cfRule>
  </conditionalFormatting>
  <conditionalFormatting sqref="D45">
    <cfRule type="expression" dxfId="4526" priority="1">
      <formula>E39=0</formula>
    </cfRule>
    <cfRule type="expression" dxfId="4525" priority="2">
      <formula>E39=1</formula>
    </cfRule>
  </conditionalFormatting>
  <conditionalFormatting sqref="O39">
    <cfRule type="expression" dxfId="4524" priority="408">
      <formula>#REF!=0</formula>
    </cfRule>
    <cfRule type="expression" dxfId="4523" priority="409">
      <formula>DAY(O34)&lt;10</formula>
    </cfRule>
    <cfRule type="expression" dxfId="4522" priority="410">
      <formula>#REF!&lt;&gt;""</formula>
    </cfRule>
    <cfRule type="expression" dxfId="4521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34E5B-C965-4BFD-A5F1-263037E00B20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43952</v>
      </c>
      <c r="C1" s="96">
        <f ca="1">VALUE(SUBSTITUTE(RIGHT(CELL("filename",A2),LEN(CELL("filename",A2))-FIND("]",CELL("filename",A2))),"月",""))</f>
        <v>5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5月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33" t="s">
        <v>169</v>
      </c>
      <c r="C3" s="134"/>
      <c r="D3" s="133" t="s">
        <v>168</v>
      </c>
      <c r="E3" s="134"/>
      <c r="F3" s="133" t="s">
        <v>167</v>
      </c>
      <c r="G3" s="134"/>
      <c r="H3" s="133" t="s">
        <v>166</v>
      </c>
      <c r="I3" s="134"/>
      <c r="J3" s="133" t="s">
        <v>165</v>
      </c>
      <c r="K3" s="134"/>
      <c r="L3" s="133" t="s">
        <v>164</v>
      </c>
      <c r="M3" s="134"/>
      <c r="N3" s="135" t="s">
        <v>163</v>
      </c>
      <c r="O3" s="134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1</v>
      </c>
      <c r="G4" s="89">
        <f ca="1">IF(DAY(F5)&gt;7,0,IF(F4=1,1,""))</f>
        <v>0</v>
      </c>
      <c r="H4" s="91">
        <f ca="1">IF(H5="","",VLOOKUP(H5,祝日計算!$AR$2:$AU$1099,4,FALSE))</f>
        <v>1</v>
      </c>
      <c r="I4" s="89">
        <f ca="1">IF(DAY(H5)&gt;7,0,IF(H4=1,1,""))</f>
        <v>0</v>
      </c>
      <c r="J4" s="91">
        <f ca="1">IF(J5="","",VLOOKUP(J5,祝日計算!$AR$2:$AU$1099,4,FALSE))</f>
        <v>0</v>
      </c>
      <c r="K4" s="89">
        <f ca="1">IF(DAY(J5)&gt;7,0,IF(J4=1,1,""))</f>
        <v>0</v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43947</v>
      </c>
      <c r="C5" s="75" t="str">
        <f ca="1">IFERROR(VLOOKUP(B5,祝日計算!$AO$2:$AP$282,2,FALSE),"")</f>
        <v/>
      </c>
      <c r="D5" s="71">
        <f ca="1">B5+1</f>
        <v>43948</v>
      </c>
      <c r="E5" s="75" t="str">
        <f ca="1">IFERROR(VLOOKUP(D5,祝日計算!$AO$2:$AP$282,2,FALSE),"")</f>
        <v/>
      </c>
      <c r="F5" s="71">
        <f ca="1">D5+1</f>
        <v>43949</v>
      </c>
      <c r="G5" s="75" t="str">
        <f ca="1">IFERROR(VLOOKUP(F5,祝日計算!$AO$2:$AP$282,2,FALSE),"")</f>
        <v/>
      </c>
      <c r="H5" s="71">
        <f ca="1">F5+1</f>
        <v>43950</v>
      </c>
      <c r="I5" s="75" t="str">
        <f ca="1">IFERROR(VLOOKUP(H5,祝日計算!$AO$2:$AP$282,2,FALSE),"")</f>
        <v>昭和の日</v>
      </c>
      <c r="J5" s="71">
        <f ca="1">H5+1</f>
        <v>43951</v>
      </c>
      <c r="K5" s="75" t="str">
        <f ca="1">IFERROR(VLOOKUP(J5,祝日計算!$AO$2:$AP$282,2,FALSE),"")</f>
        <v/>
      </c>
      <c r="L5" s="71">
        <f ca="1">J5+1</f>
        <v>43952</v>
      </c>
      <c r="M5" s="75" t="str">
        <f ca="1">IFERROR(VLOOKUP(L5,祝日計算!$AO$2:$AP$282,2,FALSE),"")</f>
        <v/>
      </c>
      <c r="N5" s="87">
        <f ca="1">L5+1</f>
        <v>43953</v>
      </c>
      <c r="O5" s="75" t="str">
        <f ca="1">IFERROR(VLOOKUP(N5,祝日計算!$AO$2:$AP$282,2,FALSE),"")</f>
        <v/>
      </c>
    </row>
    <row r="6" spans="2:15" ht="13.5" customHeight="1" x14ac:dyDescent="0.65"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8"/>
      <c r="O6" s="137"/>
    </row>
    <row r="7" spans="2:15" ht="13.5" customHeight="1" x14ac:dyDescent="0.65">
      <c r="B7" s="136"/>
      <c r="C7" s="137"/>
      <c r="D7" s="136"/>
      <c r="E7" s="137"/>
      <c r="F7" s="136"/>
      <c r="G7" s="137"/>
      <c r="H7" s="136"/>
      <c r="I7" s="137"/>
      <c r="J7" s="136"/>
      <c r="K7" s="137"/>
      <c r="L7" s="136"/>
      <c r="M7" s="137"/>
      <c r="N7" s="138"/>
      <c r="O7" s="137"/>
    </row>
    <row r="8" spans="2:15" ht="13.5" customHeight="1" x14ac:dyDescent="0.65">
      <c r="B8" s="136"/>
      <c r="C8" s="137"/>
      <c r="D8" s="136"/>
      <c r="E8" s="137"/>
      <c r="F8" s="136"/>
      <c r="G8" s="137"/>
      <c r="H8" s="136"/>
      <c r="I8" s="137"/>
      <c r="J8" s="136"/>
      <c r="K8" s="137"/>
      <c r="L8" s="136"/>
      <c r="M8" s="137"/>
      <c r="N8" s="138"/>
      <c r="O8" s="137"/>
    </row>
    <row r="9" spans="2:15" ht="13.5" customHeight="1" x14ac:dyDescent="0.65">
      <c r="B9" s="136"/>
      <c r="C9" s="137"/>
      <c r="D9" s="136"/>
      <c r="E9" s="137"/>
      <c r="F9" s="136"/>
      <c r="G9" s="137"/>
      <c r="H9" s="136"/>
      <c r="I9" s="137"/>
      <c r="J9" s="136"/>
      <c r="K9" s="137"/>
      <c r="L9" s="136"/>
      <c r="M9" s="137"/>
      <c r="N9" s="138"/>
      <c r="O9" s="137"/>
    </row>
    <row r="10" spans="2:15" ht="13.5" customHeight="1" x14ac:dyDescent="0.65">
      <c r="B10" s="139"/>
      <c r="C10" s="140"/>
      <c r="D10" s="139"/>
      <c r="E10" s="140"/>
      <c r="F10" s="139"/>
      <c r="G10" s="140"/>
      <c r="H10" s="139"/>
      <c r="I10" s="140"/>
      <c r="J10" s="139"/>
      <c r="K10" s="140"/>
      <c r="L10" s="139"/>
      <c r="M10" s="140"/>
      <c r="N10" s="141"/>
      <c r="O10" s="140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1</v>
      </c>
      <c r="E11" s="85">
        <f ca="1">IF(D11=1,1,"")</f>
        <v>1</v>
      </c>
      <c r="F11" s="86">
        <f ca="1">IF(F12="","",VLOOKUP(F12,祝日計算!$AR$2:$AU$1099,4,FALSE))</f>
        <v>1</v>
      </c>
      <c r="G11" s="85">
        <f ca="1">IF(F11=1,1,"")</f>
        <v>1</v>
      </c>
      <c r="H11" s="86">
        <f ca="1">IF(H12="","",VLOOKUP(H12,祝日計算!$AR$2:$AU$1099,4,FALSE))</f>
        <v>1</v>
      </c>
      <c r="I11" s="85">
        <f ca="1">IF(H11=1,1,"")</f>
        <v>1</v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43954</v>
      </c>
      <c r="C12" s="75" t="str">
        <f ca="1">IFERROR(VLOOKUP(B12,祝日計算!$AO$2:$AP$282,2,FALSE),"")</f>
        <v>憲法記念日</v>
      </c>
      <c r="D12" s="71">
        <f ca="1">B12+1</f>
        <v>43955</v>
      </c>
      <c r="E12" s="75" t="str">
        <f ca="1">IFERROR(VLOOKUP(D12,祝日計算!$AO$2:$AP$282,2,FALSE),"")</f>
        <v>みどりの日</v>
      </c>
      <c r="F12" s="71">
        <f ca="1">D12+1</f>
        <v>43956</v>
      </c>
      <c r="G12" s="75" t="str">
        <f ca="1">IFERROR(VLOOKUP(F12,祝日計算!$AO$2:$AP$282,2,FALSE),"")</f>
        <v>こどもの日</v>
      </c>
      <c r="H12" s="71">
        <f ca="1">F12+1</f>
        <v>43957</v>
      </c>
      <c r="I12" s="75" t="str">
        <f ca="1">IFERROR(VLOOKUP(H12,祝日計算!$AO$2:$AP$282,2,FALSE),"")</f>
        <v>振替休日</v>
      </c>
      <c r="J12" s="71">
        <f ca="1">H12+1</f>
        <v>43958</v>
      </c>
      <c r="K12" s="75" t="str">
        <f ca="1">IFERROR(VLOOKUP(J12,祝日計算!$AO$2:$AP$282,2,FALSE),"")</f>
        <v/>
      </c>
      <c r="L12" s="71">
        <f ca="1">J12+1</f>
        <v>43959</v>
      </c>
      <c r="M12" s="75" t="str">
        <f ca="1">IFERROR(VLOOKUP(L12,祝日計算!$AO$2:$AP$282,2,FALSE),"")</f>
        <v/>
      </c>
      <c r="N12" s="87">
        <f ca="1">L12+1</f>
        <v>43960</v>
      </c>
      <c r="O12" s="75" t="str">
        <f ca="1">IFERROR(VLOOKUP(N12,祝日計算!$AO$2:$AP$282,2,FALSE),"")</f>
        <v/>
      </c>
    </row>
    <row r="13" spans="2:15" ht="13.5" customHeight="1" x14ac:dyDescent="0.65">
      <c r="B13" s="136"/>
      <c r="C13" s="137"/>
      <c r="D13" s="136"/>
      <c r="E13" s="137"/>
      <c r="F13" s="136"/>
      <c r="G13" s="137"/>
      <c r="H13" s="136"/>
      <c r="I13" s="137"/>
      <c r="J13" s="136"/>
      <c r="K13" s="137"/>
      <c r="L13" s="136"/>
      <c r="M13" s="137"/>
      <c r="N13" s="138"/>
      <c r="O13" s="137"/>
    </row>
    <row r="14" spans="2:15" ht="13.5" customHeight="1" x14ac:dyDescent="0.65">
      <c r="B14" s="136"/>
      <c r="C14" s="137"/>
      <c r="D14" s="136"/>
      <c r="E14" s="137"/>
      <c r="F14" s="136"/>
      <c r="G14" s="137"/>
      <c r="H14" s="136"/>
      <c r="I14" s="137"/>
      <c r="J14" s="136"/>
      <c r="K14" s="137"/>
      <c r="L14" s="136"/>
      <c r="M14" s="137"/>
      <c r="N14" s="138"/>
      <c r="O14" s="137"/>
    </row>
    <row r="15" spans="2:15" ht="13.5" customHeight="1" x14ac:dyDescent="0.65">
      <c r="B15" s="136"/>
      <c r="C15" s="137"/>
      <c r="D15" s="136"/>
      <c r="E15" s="137"/>
      <c r="F15" s="136"/>
      <c r="G15" s="137"/>
      <c r="H15" s="136"/>
      <c r="I15" s="137"/>
      <c r="J15" s="136"/>
      <c r="K15" s="137"/>
      <c r="L15" s="136"/>
      <c r="M15" s="137"/>
      <c r="N15" s="138"/>
      <c r="O15" s="137"/>
    </row>
    <row r="16" spans="2:15" ht="13.5" customHeight="1" x14ac:dyDescent="0.65">
      <c r="B16" s="136"/>
      <c r="C16" s="137"/>
      <c r="D16" s="136"/>
      <c r="E16" s="137"/>
      <c r="F16" s="136"/>
      <c r="G16" s="137"/>
      <c r="H16" s="136"/>
      <c r="I16" s="137"/>
      <c r="J16" s="136"/>
      <c r="K16" s="137"/>
      <c r="L16" s="136"/>
      <c r="M16" s="137"/>
      <c r="N16" s="138"/>
      <c r="O16" s="137"/>
    </row>
    <row r="17" spans="2:15" ht="13.5" customHeight="1" x14ac:dyDescent="0.65">
      <c r="B17" s="139"/>
      <c r="C17" s="140"/>
      <c r="D17" s="139"/>
      <c r="E17" s="140"/>
      <c r="F17" s="139"/>
      <c r="G17" s="140"/>
      <c r="H17" s="139"/>
      <c r="I17" s="140"/>
      <c r="J17" s="139"/>
      <c r="K17" s="140"/>
      <c r="L17" s="139"/>
      <c r="M17" s="140"/>
      <c r="N17" s="141"/>
      <c r="O17" s="140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1</v>
      </c>
      <c r="G18" s="85">
        <f ca="1">IF(F18=1,1,"")</f>
        <v>1</v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43961</v>
      </c>
      <c r="C19" s="75" t="str">
        <f ca="1">IFERROR(VLOOKUP(B19,祝日計算!$AO$2:$AP$282,2,FALSE),"")</f>
        <v/>
      </c>
      <c r="D19" s="71">
        <f ca="1">B19+1</f>
        <v>43962</v>
      </c>
      <c r="E19" s="75" t="str">
        <f ca="1">IFERROR(VLOOKUP(D19,祝日計算!$AO$2:$AP$282,2,FALSE),"")</f>
        <v/>
      </c>
      <c r="F19" s="71">
        <f ca="1">D19+1</f>
        <v>43963</v>
      </c>
      <c r="G19" s="75" t="str">
        <f ca="1">IFERROR(VLOOKUP(F19,祝日計算!$AO$2:$AP$282,2,FALSE),"")</f>
        <v/>
      </c>
      <c r="H19" s="71">
        <f ca="1">F19+1</f>
        <v>43964</v>
      </c>
      <c r="I19" s="75" t="str">
        <f ca="1">IFERROR(VLOOKUP(H19,祝日計算!$AO$2:$AP$282,2,FALSE),"")</f>
        <v/>
      </c>
      <c r="J19" s="71">
        <f ca="1">H19+1</f>
        <v>43965</v>
      </c>
      <c r="K19" s="75" t="str">
        <f ca="1">IFERROR(VLOOKUP(J19,祝日計算!$AO$2:$AP$282,2,FALSE),"")</f>
        <v/>
      </c>
      <c r="L19" s="71">
        <f ca="1">J19+1</f>
        <v>43966</v>
      </c>
      <c r="M19" s="75" t="str">
        <f ca="1">IFERROR(VLOOKUP(L19,祝日計算!$AO$2:$AP$282,2,FALSE),"")</f>
        <v/>
      </c>
      <c r="N19" s="87">
        <f ca="1">L19+1</f>
        <v>43967</v>
      </c>
      <c r="O19" s="75" t="str">
        <f ca="1">IFERROR(VLOOKUP(N19,祝日計算!$AO$2:$AP$282,2,FALSE),"")</f>
        <v/>
      </c>
    </row>
    <row r="20" spans="2:15" ht="13.5" customHeight="1" x14ac:dyDescent="0.65">
      <c r="B20" s="136"/>
      <c r="C20" s="137"/>
      <c r="D20" s="136"/>
      <c r="E20" s="137"/>
      <c r="F20" s="136"/>
      <c r="G20" s="137"/>
      <c r="H20" s="136"/>
      <c r="I20" s="137"/>
      <c r="J20" s="136"/>
      <c r="K20" s="137"/>
      <c r="L20" s="136"/>
      <c r="M20" s="137"/>
      <c r="N20" s="138"/>
      <c r="O20" s="137"/>
    </row>
    <row r="21" spans="2:15" ht="13.5" customHeight="1" x14ac:dyDescent="0.65">
      <c r="B21" s="136"/>
      <c r="C21" s="137"/>
      <c r="D21" s="136"/>
      <c r="E21" s="137"/>
      <c r="F21" s="136"/>
      <c r="G21" s="137"/>
      <c r="H21" s="136"/>
      <c r="I21" s="137"/>
      <c r="J21" s="136"/>
      <c r="K21" s="137"/>
      <c r="L21" s="136"/>
      <c r="M21" s="137"/>
      <c r="N21" s="138"/>
      <c r="O21" s="137"/>
    </row>
    <row r="22" spans="2:15" ht="13.5" customHeight="1" x14ac:dyDescent="0.65">
      <c r="B22" s="136"/>
      <c r="C22" s="137"/>
      <c r="D22" s="136"/>
      <c r="E22" s="137"/>
      <c r="F22" s="136"/>
      <c r="G22" s="137"/>
      <c r="H22" s="136"/>
      <c r="I22" s="137"/>
      <c r="J22" s="136"/>
      <c r="K22" s="137"/>
      <c r="L22" s="136"/>
      <c r="M22" s="137"/>
      <c r="N22" s="138"/>
      <c r="O22" s="137"/>
    </row>
    <row r="23" spans="2:15" ht="13.5" customHeight="1" x14ac:dyDescent="0.65">
      <c r="B23" s="136"/>
      <c r="C23" s="137"/>
      <c r="D23" s="136"/>
      <c r="E23" s="137"/>
      <c r="F23" s="136"/>
      <c r="G23" s="137"/>
      <c r="H23" s="136"/>
      <c r="I23" s="137"/>
      <c r="J23" s="136"/>
      <c r="K23" s="137"/>
      <c r="L23" s="136"/>
      <c r="M23" s="137"/>
      <c r="N23" s="138"/>
      <c r="O23" s="137"/>
    </row>
    <row r="24" spans="2:15" ht="13.5" customHeight="1" x14ac:dyDescent="0.65">
      <c r="B24" s="139"/>
      <c r="C24" s="140"/>
      <c r="D24" s="139"/>
      <c r="E24" s="140"/>
      <c r="F24" s="139"/>
      <c r="G24" s="140"/>
      <c r="H24" s="139"/>
      <c r="I24" s="140"/>
      <c r="J24" s="139"/>
      <c r="K24" s="140"/>
      <c r="L24" s="139"/>
      <c r="M24" s="140"/>
      <c r="N24" s="141"/>
      <c r="O24" s="140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0</v>
      </c>
      <c r="G25" s="85" t="str">
        <f ca="1">IF(F25=1,1,"")</f>
        <v/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43968</v>
      </c>
      <c r="C26" s="75" t="str">
        <f ca="1">IFERROR(VLOOKUP(B26,祝日計算!$AO$2:$AP$282,2,FALSE),"")</f>
        <v/>
      </c>
      <c r="D26" s="71">
        <f ca="1">B26+1</f>
        <v>43969</v>
      </c>
      <c r="E26" s="75" t="str">
        <f ca="1">IFERROR(VLOOKUP(D26,祝日計算!$AO$2:$AP$282,2,FALSE),"")</f>
        <v/>
      </c>
      <c r="F26" s="71">
        <f ca="1">D26+1</f>
        <v>43970</v>
      </c>
      <c r="G26" s="75" t="str">
        <f ca="1">IFERROR(VLOOKUP(F26,祝日計算!$AO$2:$AP$282,2,FALSE),"")</f>
        <v/>
      </c>
      <c r="H26" s="71">
        <f ca="1">F26+1</f>
        <v>43971</v>
      </c>
      <c r="I26" s="75" t="str">
        <f ca="1">IFERROR(VLOOKUP(H26,祝日計算!$AO$2:$AP$282,2,FALSE),"")</f>
        <v/>
      </c>
      <c r="J26" s="71">
        <f ca="1">H26+1</f>
        <v>43972</v>
      </c>
      <c r="K26" s="75" t="str">
        <f ca="1">IFERROR(VLOOKUP(J26,祝日計算!$AO$2:$AP$282,2,FALSE),"")</f>
        <v/>
      </c>
      <c r="L26" s="71">
        <f ca="1">J26+1</f>
        <v>43973</v>
      </c>
      <c r="M26" s="75" t="str">
        <f ca="1">IFERROR(VLOOKUP(L26,祝日計算!$AO$2:$AP$282,2,FALSE),"")</f>
        <v/>
      </c>
      <c r="N26" s="87">
        <f ca="1">L26+1</f>
        <v>43974</v>
      </c>
      <c r="O26" s="75" t="str">
        <f ca="1">IFERROR(VLOOKUP(N26,祝日計算!$AO$2:$AP$282,2,FALSE),"")</f>
        <v/>
      </c>
    </row>
    <row r="27" spans="2:15" ht="13.5" customHeight="1" x14ac:dyDescent="0.65">
      <c r="B27" s="136"/>
      <c r="C27" s="137"/>
      <c r="D27" s="136"/>
      <c r="E27" s="137"/>
      <c r="F27" s="136"/>
      <c r="G27" s="137"/>
      <c r="H27" s="136"/>
      <c r="I27" s="137"/>
      <c r="J27" s="136"/>
      <c r="K27" s="137"/>
      <c r="L27" s="136"/>
      <c r="M27" s="137"/>
      <c r="N27" s="138"/>
      <c r="O27" s="137"/>
    </row>
    <row r="28" spans="2:15" ht="13.5" customHeight="1" x14ac:dyDescent="0.65"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8"/>
      <c r="O28" s="137"/>
    </row>
    <row r="29" spans="2:15" ht="13.5" customHeight="1" x14ac:dyDescent="0.65">
      <c r="B29" s="136"/>
      <c r="C29" s="137"/>
      <c r="D29" s="136"/>
      <c r="E29" s="137"/>
      <c r="F29" s="136"/>
      <c r="G29" s="137"/>
      <c r="H29" s="136"/>
      <c r="I29" s="137"/>
      <c r="J29" s="136"/>
      <c r="K29" s="137"/>
      <c r="L29" s="136"/>
      <c r="M29" s="137"/>
      <c r="N29" s="138"/>
      <c r="O29" s="137"/>
    </row>
    <row r="30" spans="2:15" ht="13.5" customHeight="1" x14ac:dyDescent="0.65">
      <c r="B30" s="136"/>
      <c r="C30" s="137"/>
      <c r="D30" s="136"/>
      <c r="E30" s="137"/>
      <c r="F30" s="136"/>
      <c r="G30" s="137"/>
      <c r="H30" s="136"/>
      <c r="I30" s="137"/>
      <c r="J30" s="136"/>
      <c r="K30" s="137"/>
      <c r="L30" s="136"/>
      <c r="M30" s="137"/>
      <c r="N30" s="138"/>
      <c r="O30" s="137"/>
    </row>
    <row r="31" spans="2:15" ht="13.5" customHeight="1" x14ac:dyDescent="0.65">
      <c r="B31" s="139"/>
      <c r="C31" s="140"/>
      <c r="D31" s="139"/>
      <c r="E31" s="140"/>
      <c r="F31" s="139"/>
      <c r="G31" s="140"/>
      <c r="H31" s="139"/>
      <c r="I31" s="140"/>
      <c r="J31" s="139"/>
      <c r="K31" s="140"/>
      <c r="L31" s="139"/>
      <c r="M31" s="140"/>
      <c r="N31" s="141"/>
      <c r="O31" s="140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0</v>
      </c>
      <c r="I32" s="85" t="str">
        <f ca="1">IF(DAY(H33)&lt;10,0,IF(H32=1,1,""))</f>
        <v/>
      </c>
      <c r="J32" s="86">
        <f ca="1">IF(J33="","",VLOOKUP(J33,祝日計算!$AR$2:$AU$1099,4,FALSE))</f>
        <v>0</v>
      </c>
      <c r="K32" s="85" t="str">
        <f ca="1">IF(DAY(J33)&lt;10,0,IF(J32=1,1,""))</f>
        <v/>
      </c>
      <c r="L32" s="86">
        <f ca="1">IF(L33="","",VLOOKUP(L33,祝日計算!$AR$2:$AU$1099,4,FALSE))</f>
        <v>0</v>
      </c>
      <c r="M32" s="85" t="str">
        <f ca="1">IF(DAY(L33)&lt;10,0,IF(L32=1,1,""))</f>
        <v/>
      </c>
      <c r="N32" s="88">
        <f ca="1">IF(N33="","",VLOOKUP(N33,祝日計算!$AR$2:$AU$1099,4,FALSE))</f>
        <v>1</v>
      </c>
      <c r="O32" s="85">
        <f ca="1">IF(DAY(N33)&lt;10,0,IF(N32=1,IF(O33&lt;&gt;"",1,2),""))</f>
        <v>2</v>
      </c>
    </row>
    <row r="33" spans="2:15" ht="13.5" customHeight="1" x14ac:dyDescent="0.65">
      <c r="B33" s="71">
        <f ca="1">N26+1</f>
        <v>43975</v>
      </c>
      <c r="C33" s="75" t="str">
        <f ca="1">IFERROR(VLOOKUP(B33,祝日計算!$AO$2:$AP$282,2,FALSE),"")</f>
        <v/>
      </c>
      <c r="D33" s="71">
        <f ca="1">B33+1</f>
        <v>43976</v>
      </c>
      <c r="E33" s="75" t="str">
        <f ca="1">IFERROR(VLOOKUP(D33,祝日計算!$AO$2:$AP$282,2,FALSE),"")</f>
        <v/>
      </c>
      <c r="F33" s="71">
        <f ca="1">D33+1</f>
        <v>43977</v>
      </c>
      <c r="G33" s="75" t="str">
        <f ca="1">IFERROR(VLOOKUP(F33,祝日計算!$AO$2:$AP$282,2,FALSE),"")</f>
        <v/>
      </c>
      <c r="H33" s="71">
        <f ca="1">F33+1</f>
        <v>43978</v>
      </c>
      <c r="I33" s="75" t="str">
        <f ca="1">IFERROR(VLOOKUP(H33,祝日計算!$AO$2:$AP$282,2,FALSE),"")</f>
        <v/>
      </c>
      <c r="J33" s="71">
        <f ca="1">H33+1</f>
        <v>43979</v>
      </c>
      <c r="K33" s="75" t="str">
        <f ca="1">IFERROR(VLOOKUP(J33,祝日計算!$AO$2:$AP$282,2,FALSE),"")</f>
        <v/>
      </c>
      <c r="L33" s="71">
        <f ca="1">J33+1</f>
        <v>43980</v>
      </c>
      <c r="M33" s="75" t="str">
        <f ca="1">IFERROR(VLOOKUP(L33,祝日計算!$AO$2:$AP$282,2,FALSE),"")</f>
        <v/>
      </c>
      <c r="N33" s="87">
        <f ca="1">L33+1</f>
        <v>43981</v>
      </c>
      <c r="O33" s="75" t="str">
        <f ca="1">IFERROR(VLOOKUP(N33,祝日計算!$AO$2:$AP$282,2,FALSE),"")</f>
        <v/>
      </c>
    </row>
    <row r="34" spans="2:15" ht="13.5" customHeight="1" x14ac:dyDescent="0.65">
      <c r="B34" s="136"/>
      <c r="C34" s="137"/>
      <c r="D34" s="136"/>
      <c r="E34" s="137"/>
      <c r="F34" s="136"/>
      <c r="G34" s="137"/>
      <c r="H34" s="136"/>
      <c r="I34" s="137"/>
      <c r="J34" s="136"/>
      <c r="K34" s="137"/>
      <c r="L34" s="136"/>
      <c r="M34" s="137"/>
      <c r="N34" s="138"/>
      <c r="O34" s="137"/>
    </row>
    <row r="35" spans="2:15" ht="13.5" customHeight="1" x14ac:dyDescent="0.65">
      <c r="B35" s="136"/>
      <c r="C35" s="137"/>
      <c r="D35" s="136"/>
      <c r="E35" s="137"/>
      <c r="F35" s="136"/>
      <c r="G35" s="137"/>
      <c r="H35" s="136"/>
      <c r="I35" s="137"/>
      <c r="J35" s="136"/>
      <c r="K35" s="137"/>
      <c r="L35" s="136"/>
      <c r="M35" s="137"/>
      <c r="N35" s="138"/>
      <c r="O35" s="137"/>
    </row>
    <row r="36" spans="2:15" ht="13.5" customHeight="1" x14ac:dyDescent="0.65">
      <c r="B36" s="136"/>
      <c r="C36" s="137"/>
      <c r="D36" s="136"/>
      <c r="E36" s="137"/>
      <c r="F36" s="136"/>
      <c r="G36" s="137"/>
      <c r="H36" s="136"/>
      <c r="I36" s="137"/>
      <c r="J36" s="136"/>
      <c r="K36" s="137"/>
      <c r="L36" s="136"/>
      <c r="M36" s="137"/>
      <c r="N36" s="138"/>
      <c r="O36" s="137"/>
    </row>
    <row r="37" spans="2:15" ht="13.5" customHeight="1" x14ac:dyDescent="0.65">
      <c r="B37" s="136"/>
      <c r="C37" s="137"/>
      <c r="D37" s="136"/>
      <c r="E37" s="137"/>
      <c r="F37" s="136"/>
      <c r="G37" s="137"/>
      <c r="H37" s="136"/>
      <c r="I37" s="137"/>
      <c r="J37" s="136"/>
      <c r="K37" s="137"/>
      <c r="L37" s="136"/>
      <c r="M37" s="137"/>
      <c r="N37" s="138"/>
      <c r="O37" s="137"/>
    </row>
    <row r="38" spans="2:15" ht="13.5" customHeight="1" x14ac:dyDescent="0.65"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41"/>
      <c r="O38" s="140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1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43982</v>
      </c>
      <c r="C40" s="75" t="str">
        <f ca="1">IFERROR(VLOOKUP(B40,祝日計算!$AO$2:$AP$282,2,FALSE),"")</f>
        <v/>
      </c>
      <c r="D40" s="71">
        <f ca="1">B40+1</f>
        <v>43983</v>
      </c>
      <c r="E40" s="75" t="str">
        <f ca="1">IFERROR(VLOOKUP(D40,祝日計算!$AO$2:$AP$282,2,FALSE),"")</f>
        <v/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2:15" ht="13.5" customHeight="1" x14ac:dyDescent="0.65">
      <c r="B41" s="136"/>
      <c r="C41" s="137"/>
      <c r="D41" s="136"/>
      <c r="E41" s="137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2:15" ht="13.5" customHeight="1" x14ac:dyDescent="0.65">
      <c r="B42" s="136"/>
      <c r="C42" s="137"/>
      <c r="D42" s="136"/>
      <c r="E42" s="137"/>
      <c r="F42" s="143"/>
      <c r="G42" s="143"/>
      <c r="H42" s="143"/>
      <c r="I42" s="143"/>
      <c r="J42" s="143"/>
      <c r="K42" s="143"/>
      <c r="L42" s="143"/>
      <c r="M42" s="143"/>
      <c r="N42" s="143"/>
      <c r="O42" s="143"/>
    </row>
    <row r="43" spans="2:15" ht="13.5" customHeight="1" x14ac:dyDescent="0.65">
      <c r="B43" s="136"/>
      <c r="C43" s="137"/>
      <c r="D43" s="136"/>
      <c r="E43" s="137"/>
      <c r="F43" s="143"/>
      <c r="G43" s="143"/>
      <c r="H43" s="143"/>
      <c r="I43" s="143"/>
      <c r="J43" s="143"/>
      <c r="K43" s="143"/>
      <c r="L43" s="143"/>
      <c r="M43" s="143"/>
      <c r="N43" s="143"/>
      <c r="O43" s="143"/>
    </row>
    <row r="44" spans="2:15" ht="13.5" customHeight="1" x14ac:dyDescent="0.65">
      <c r="B44" s="136"/>
      <c r="C44" s="137"/>
      <c r="D44" s="136"/>
      <c r="E44" s="137"/>
      <c r="F44" s="143"/>
      <c r="G44" s="143"/>
      <c r="H44" s="143"/>
      <c r="I44" s="143"/>
      <c r="J44" s="143"/>
      <c r="K44" s="143"/>
      <c r="L44" s="143"/>
      <c r="M44" s="143"/>
      <c r="N44" s="143"/>
      <c r="O44" s="143"/>
    </row>
    <row r="45" spans="2:15" ht="13.5" customHeight="1" x14ac:dyDescent="0.65">
      <c r="B45" s="139"/>
      <c r="C45" s="140"/>
      <c r="D45" s="139"/>
      <c r="E45" s="140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</sheetData>
  <sheetProtection algorithmName="SHA-512" hashValue="E9fmD2mF9DftphTCfD9+2aE8F6kphJB0V2UVvs4UEfwxpFJBWQwpPVa/QHE8UF2DKGe21TOGDXuke9x/GKMBsg==" saltValue="Bh500XDbG/ZUfxHjjGYkng==" spinCount="100000" sheet="1" selectLockedCells="1"/>
  <mergeCells count="198"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</mergeCells>
  <phoneticPr fontId="3"/>
  <conditionalFormatting sqref="G39 I39 K39 M39">
    <cfRule type="expression" dxfId="4520" priority="373">
      <formula>DAY(G34)&lt;10</formula>
    </cfRule>
    <cfRule type="expression" dxfId="4519" priority="374">
      <formula>H34=1</formula>
    </cfRule>
  </conditionalFormatting>
  <conditionalFormatting sqref="B6:C6">
    <cfRule type="expression" dxfId="4518" priority="375">
      <formula>C4=1</formula>
    </cfRule>
    <cfRule type="expression" dxfId="4517" priority="376">
      <formula>C4=0</formula>
    </cfRule>
  </conditionalFormatting>
  <conditionalFormatting sqref="C5">
    <cfRule type="expression" dxfId="4516" priority="377">
      <formula>DAY(B5)&gt;7</formula>
    </cfRule>
    <cfRule type="expression" dxfId="4515" priority="378">
      <formula>B4=1</formula>
    </cfRule>
  </conditionalFormatting>
  <conditionalFormatting sqref="B5">
    <cfRule type="expression" dxfId="4514" priority="379">
      <formula>C4=1</formula>
    </cfRule>
    <cfRule type="expression" dxfId="4513" priority="380">
      <formula>C4=0</formula>
    </cfRule>
  </conditionalFormatting>
  <conditionalFormatting sqref="O5">
    <cfRule type="expression" dxfId="4512" priority="381">
      <formula>O4=2</formula>
    </cfRule>
    <cfRule type="expression" dxfId="4511" priority="382">
      <formula>O4=1</formula>
    </cfRule>
  </conditionalFormatting>
  <conditionalFormatting sqref="C12">
    <cfRule type="expression" dxfId="4510" priority="383">
      <formula>C11=1</formula>
    </cfRule>
  </conditionalFormatting>
  <conditionalFormatting sqref="B12">
    <cfRule type="expression" dxfId="4509" priority="384">
      <formula>C11=1</formula>
    </cfRule>
  </conditionalFormatting>
  <conditionalFormatting sqref="O33">
    <cfRule type="expression" dxfId="4508" priority="391">
      <formula>O32=0</formula>
    </cfRule>
    <cfRule type="expression" dxfId="4507" priority="392">
      <formula>O32=1</formula>
    </cfRule>
    <cfRule type="expression" dxfId="4506" priority="393">
      <formula>O32=2</formula>
    </cfRule>
  </conditionalFormatting>
  <conditionalFormatting sqref="N39">
    <cfRule type="expression" dxfId="4505" priority="394">
      <formula>#REF!=0</formula>
    </cfRule>
    <cfRule type="expression" dxfId="4504" priority="395">
      <formula>DAY(N34)&lt;10</formula>
    </cfRule>
    <cfRule type="expression" dxfId="4503" priority="396">
      <formula>O34&lt;&gt;""</formula>
    </cfRule>
    <cfRule type="expression" dxfId="4502" priority="397">
      <formula>#REF!=1</formula>
    </cfRule>
  </conditionalFormatting>
  <conditionalFormatting sqref="N5">
    <cfRule type="expression" dxfId="4501" priority="398">
      <formula>O4=2</formula>
    </cfRule>
    <cfRule type="expression" dxfId="4500" priority="399">
      <formula>O4=1</formula>
    </cfRule>
  </conditionalFormatting>
  <conditionalFormatting sqref="N34">
    <cfRule type="expression" dxfId="4499" priority="400">
      <formula>O32=0</formula>
    </cfRule>
    <cfRule type="expression" dxfId="4498" priority="401">
      <formula>O32=1</formula>
    </cfRule>
    <cfRule type="expression" dxfId="4497" priority="402">
      <formula>O32=2</formula>
    </cfRule>
  </conditionalFormatting>
  <conditionalFormatting sqref="N33">
    <cfRule type="expression" dxfId="4496" priority="403">
      <formula>O32=0</formula>
    </cfRule>
    <cfRule type="expression" dxfId="4495" priority="404">
      <formula>O32=1</formula>
    </cfRule>
    <cfRule type="expression" dxfId="4494" priority="405">
      <formula>O32=2</formula>
    </cfRule>
  </conditionalFormatting>
  <conditionalFormatting sqref="L39 J39 H39 F39">
    <cfRule type="expression" dxfId="4493" priority="406">
      <formula>DAY(F34)&lt;10</formula>
    </cfRule>
    <cfRule type="expression" dxfId="4492" priority="407">
      <formula>#REF!=1</formula>
    </cfRule>
  </conditionalFormatting>
  <conditionalFormatting sqref="B7:C7">
    <cfRule type="expression" dxfId="4491" priority="371">
      <formula>C4=1</formula>
    </cfRule>
    <cfRule type="expression" dxfId="4490" priority="372">
      <formula>C4=0</formula>
    </cfRule>
  </conditionalFormatting>
  <conditionalFormatting sqref="B8:C8">
    <cfRule type="expression" dxfId="4489" priority="369">
      <formula>C4=1</formula>
    </cfRule>
    <cfRule type="expression" dxfId="4488" priority="370">
      <formula>C4=0</formula>
    </cfRule>
  </conditionalFormatting>
  <conditionalFormatting sqref="B9:C9">
    <cfRule type="expression" dxfId="4487" priority="367">
      <formula>C4=1</formula>
    </cfRule>
    <cfRule type="expression" dxfId="4486" priority="368">
      <formula>C4=0</formula>
    </cfRule>
  </conditionalFormatting>
  <conditionalFormatting sqref="B10:C10">
    <cfRule type="expression" dxfId="4485" priority="365">
      <formula>C4=1</formula>
    </cfRule>
    <cfRule type="expression" dxfId="4484" priority="366">
      <formula>C4=0</formula>
    </cfRule>
  </conditionalFormatting>
  <conditionalFormatting sqref="D6:E6">
    <cfRule type="expression" dxfId="4483" priority="359">
      <formula>E4=1</formula>
    </cfRule>
    <cfRule type="expression" dxfId="4482" priority="360">
      <formula>E4=0</formula>
    </cfRule>
  </conditionalFormatting>
  <conditionalFormatting sqref="E5">
    <cfRule type="expression" dxfId="4481" priority="361">
      <formula>DAY(D5)&gt;7</formula>
    </cfRule>
    <cfRule type="expression" dxfId="4480" priority="362">
      <formula>D4=1</formula>
    </cfRule>
  </conditionalFormatting>
  <conditionalFormatting sqref="D5">
    <cfRule type="expression" dxfId="4479" priority="363">
      <formula>E4=1</formula>
    </cfRule>
    <cfRule type="expression" dxfId="4478" priority="364">
      <formula>E4=0</formula>
    </cfRule>
  </conditionalFormatting>
  <conditionalFormatting sqref="D7:E7">
    <cfRule type="expression" dxfId="4477" priority="357">
      <formula>E4=1</formula>
    </cfRule>
    <cfRule type="expression" dxfId="4476" priority="358">
      <formula>E4=0</formula>
    </cfRule>
  </conditionalFormatting>
  <conditionalFormatting sqref="D8:E8">
    <cfRule type="expression" dxfId="4475" priority="355">
      <formula>E4=1</formula>
    </cfRule>
    <cfRule type="expression" dxfId="4474" priority="356">
      <formula>E4=0</formula>
    </cfRule>
  </conditionalFormatting>
  <conditionalFormatting sqref="D9:E9">
    <cfRule type="expression" dxfId="4473" priority="353">
      <formula>E4=1</formula>
    </cfRule>
    <cfRule type="expression" dxfId="4472" priority="354">
      <formula>E4=0</formula>
    </cfRule>
  </conditionalFormatting>
  <conditionalFormatting sqref="D10:E10">
    <cfRule type="expression" dxfId="4471" priority="351">
      <formula>E4=1</formula>
    </cfRule>
    <cfRule type="expression" dxfId="4470" priority="352">
      <formula>E4=0</formula>
    </cfRule>
  </conditionalFormatting>
  <conditionalFormatting sqref="F6:G6">
    <cfRule type="expression" dxfId="4469" priority="345">
      <formula>G4=1</formula>
    </cfRule>
    <cfRule type="expression" dxfId="4468" priority="346">
      <formula>G4=0</formula>
    </cfRule>
  </conditionalFormatting>
  <conditionalFormatting sqref="G5">
    <cfRule type="expression" dxfId="4467" priority="347">
      <formula>DAY(F5)&gt;7</formula>
    </cfRule>
    <cfRule type="expression" dxfId="4466" priority="348">
      <formula>F4=1</formula>
    </cfRule>
  </conditionalFormatting>
  <conditionalFormatting sqref="F5">
    <cfRule type="expression" dxfId="4465" priority="349">
      <formula>G4=1</formula>
    </cfRule>
    <cfRule type="expression" dxfId="4464" priority="350">
      <formula>G4=0</formula>
    </cfRule>
  </conditionalFormatting>
  <conditionalFormatting sqref="F7:G7">
    <cfRule type="expression" dxfId="4463" priority="343">
      <formula>G4=1</formula>
    </cfRule>
    <cfRule type="expression" dxfId="4462" priority="344">
      <formula>G4=0</formula>
    </cfRule>
  </conditionalFormatting>
  <conditionalFormatting sqref="F8:G8">
    <cfRule type="expression" dxfId="4461" priority="341">
      <formula>G4=1</formula>
    </cfRule>
    <cfRule type="expression" dxfId="4460" priority="342">
      <formula>G4=0</formula>
    </cfRule>
  </conditionalFormatting>
  <conditionalFormatting sqref="F9:G9">
    <cfRule type="expression" dxfId="4459" priority="339">
      <formula>G4=1</formula>
    </cfRule>
    <cfRule type="expression" dxfId="4458" priority="340">
      <formula>G4=0</formula>
    </cfRule>
  </conditionalFormatting>
  <conditionalFormatting sqref="F10:G10">
    <cfRule type="expression" dxfId="4457" priority="337">
      <formula>G4=1</formula>
    </cfRule>
    <cfRule type="expression" dxfId="4456" priority="338">
      <formula>G4=0</formula>
    </cfRule>
  </conditionalFormatting>
  <conditionalFormatting sqref="H6:I6">
    <cfRule type="expression" dxfId="4455" priority="331">
      <formula>I4=1</formula>
    </cfRule>
    <cfRule type="expression" dxfId="4454" priority="332">
      <formula>I4=0</formula>
    </cfRule>
  </conditionalFormatting>
  <conditionalFormatting sqref="I5">
    <cfRule type="expression" dxfId="4453" priority="333">
      <formula>DAY(H5)&gt;7</formula>
    </cfRule>
    <cfRule type="expression" dxfId="4452" priority="334">
      <formula>H4=1</formula>
    </cfRule>
  </conditionalFormatting>
  <conditionalFormatting sqref="H5">
    <cfRule type="expression" dxfId="4451" priority="335">
      <formula>I4=1</formula>
    </cfRule>
    <cfRule type="expression" dxfId="4450" priority="336">
      <formula>I4=0</formula>
    </cfRule>
  </conditionalFormatting>
  <conditionalFormatting sqref="H7:I7">
    <cfRule type="expression" dxfId="4449" priority="329">
      <formula>I4=1</formula>
    </cfRule>
    <cfRule type="expression" dxfId="4448" priority="330">
      <formula>I4=0</formula>
    </cfRule>
  </conditionalFormatting>
  <conditionalFormatting sqref="H8:I8">
    <cfRule type="expression" dxfId="4447" priority="327">
      <formula>I4=1</formula>
    </cfRule>
    <cfRule type="expression" dxfId="4446" priority="328">
      <formula>I4=0</formula>
    </cfRule>
  </conditionalFormatting>
  <conditionalFormatting sqref="H9:I9">
    <cfRule type="expression" dxfId="4445" priority="325">
      <formula>I4=1</formula>
    </cfRule>
    <cfRule type="expression" dxfId="4444" priority="326">
      <formula>I4=0</formula>
    </cfRule>
  </conditionalFormatting>
  <conditionalFormatting sqref="H10:I10">
    <cfRule type="expression" dxfId="4443" priority="323">
      <formula>I4=1</formula>
    </cfRule>
    <cfRule type="expression" dxfId="4442" priority="324">
      <formula>I4=0</formula>
    </cfRule>
  </conditionalFormatting>
  <conditionalFormatting sqref="J6:K6">
    <cfRule type="expression" dxfId="4441" priority="317">
      <formula>K4=1</formula>
    </cfRule>
    <cfRule type="expression" dxfId="4440" priority="318">
      <formula>K4=0</formula>
    </cfRule>
  </conditionalFormatting>
  <conditionalFormatting sqref="K5">
    <cfRule type="expression" dxfId="4439" priority="319">
      <formula>DAY(J5)&gt;7</formula>
    </cfRule>
    <cfRule type="expression" dxfId="4438" priority="320">
      <formula>J4=1</formula>
    </cfRule>
  </conditionalFormatting>
  <conditionalFormatting sqref="J5">
    <cfRule type="expression" dxfId="4437" priority="321">
      <formula>K4=1</formula>
    </cfRule>
    <cfRule type="expression" dxfId="4436" priority="322">
      <formula>K4=0</formula>
    </cfRule>
  </conditionalFormatting>
  <conditionalFormatting sqref="J7:K7">
    <cfRule type="expression" dxfId="4435" priority="315">
      <formula>K4=1</formula>
    </cfRule>
    <cfRule type="expression" dxfId="4434" priority="316">
      <formula>K4=0</formula>
    </cfRule>
  </conditionalFormatting>
  <conditionalFormatting sqref="J8:K8">
    <cfRule type="expression" dxfId="4433" priority="313">
      <formula>K4=1</formula>
    </cfRule>
    <cfRule type="expression" dxfId="4432" priority="314">
      <formula>K4=0</formula>
    </cfRule>
  </conditionalFormatting>
  <conditionalFormatting sqref="J9:K9">
    <cfRule type="expression" dxfId="4431" priority="311">
      <formula>K4=1</formula>
    </cfRule>
    <cfRule type="expression" dxfId="4430" priority="312">
      <formula>K4=0</formula>
    </cfRule>
  </conditionalFormatting>
  <conditionalFormatting sqref="J10:K10">
    <cfRule type="expression" dxfId="4429" priority="309">
      <formula>K4=1</formula>
    </cfRule>
    <cfRule type="expression" dxfId="4428" priority="310">
      <formula>K4=0</formula>
    </cfRule>
  </conditionalFormatting>
  <conditionalFormatting sqref="L6:M6">
    <cfRule type="expression" dxfId="4427" priority="303">
      <formula>M4=1</formula>
    </cfRule>
    <cfRule type="expression" dxfId="4426" priority="304">
      <formula>M4=0</formula>
    </cfRule>
  </conditionalFormatting>
  <conditionalFormatting sqref="M5">
    <cfRule type="expression" dxfId="4425" priority="305">
      <formula>DAY(L5)&gt;7</formula>
    </cfRule>
    <cfRule type="expression" dxfId="4424" priority="306">
      <formula>L4=1</formula>
    </cfRule>
  </conditionalFormatting>
  <conditionalFormatting sqref="L5">
    <cfRule type="expression" dxfId="4423" priority="307">
      <formula>M4=1</formula>
    </cfRule>
    <cfRule type="expression" dxfId="4422" priority="308">
      <formula>M4=0</formula>
    </cfRule>
  </conditionalFormatting>
  <conditionalFormatting sqref="L7:M7">
    <cfRule type="expression" dxfId="4421" priority="301">
      <formula>M4=1</formula>
    </cfRule>
    <cfRule type="expression" dxfId="4420" priority="302">
      <formula>M4=0</formula>
    </cfRule>
  </conditionalFormatting>
  <conditionalFormatting sqref="L8:M8">
    <cfRule type="expression" dxfId="4419" priority="299">
      <formula>M4=1</formula>
    </cfRule>
    <cfRule type="expression" dxfId="4418" priority="300">
      <formula>M4=0</formula>
    </cfRule>
  </conditionalFormatting>
  <conditionalFormatting sqref="L9:M9">
    <cfRule type="expression" dxfId="4417" priority="297">
      <formula>M4=1</formula>
    </cfRule>
    <cfRule type="expression" dxfId="4416" priority="298">
      <formula>M4=0</formula>
    </cfRule>
  </conditionalFormatting>
  <conditionalFormatting sqref="L10:M10">
    <cfRule type="expression" dxfId="4415" priority="295">
      <formula>M4=1</formula>
    </cfRule>
    <cfRule type="expression" dxfId="4414" priority="296">
      <formula>M4=0</formula>
    </cfRule>
  </conditionalFormatting>
  <conditionalFormatting sqref="N6">
    <cfRule type="expression" dxfId="4413" priority="293">
      <formula>O4=1</formula>
    </cfRule>
    <cfRule type="expression" dxfId="4412" priority="294">
      <formula>O4=2</formula>
    </cfRule>
  </conditionalFormatting>
  <conditionalFormatting sqref="N7">
    <cfRule type="expression" dxfId="4411" priority="291">
      <formula>O4=1</formula>
    </cfRule>
    <cfRule type="expression" dxfId="4410" priority="292">
      <formula>O4=2</formula>
    </cfRule>
  </conditionalFormatting>
  <conditionalFormatting sqref="N8">
    <cfRule type="expression" dxfId="4409" priority="289">
      <formula>O4=1</formula>
    </cfRule>
    <cfRule type="expression" dxfId="4408" priority="290">
      <formula>O4=2</formula>
    </cfRule>
  </conditionalFormatting>
  <conditionalFormatting sqref="N9">
    <cfRule type="expression" dxfId="4407" priority="287">
      <formula>O4=1</formula>
    </cfRule>
    <cfRule type="expression" dxfId="4406" priority="288">
      <formula>O4=2</formula>
    </cfRule>
  </conditionalFormatting>
  <conditionalFormatting sqref="N10">
    <cfRule type="expression" dxfId="4405" priority="285">
      <formula>O4=1</formula>
    </cfRule>
    <cfRule type="expression" dxfId="4404" priority="286">
      <formula>O4=2</formula>
    </cfRule>
  </conditionalFormatting>
  <conditionalFormatting sqref="O12">
    <cfRule type="expression" dxfId="4403" priority="281">
      <formula>O11=2</formula>
    </cfRule>
    <cfRule type="expression" dxfId="4402" priority="282">
      <formula>O11=1</formula>
    </cfRule>
  </conditionalFormatting>
  <conditionalFormatting sqref="N12">
    <cfRule type="expression" dxfId="4401" priority="283">
      <formula>O11=2</formula>
    </cfRule>
    <cfRule type="expression" dxfId="4400" priority="284">
      <formula>O11=1</formula>
    </cfRule>
  </conditionalFormatting>
  <conditionalFormatting sqref="N13">
    <cfRule type="expression" dxfId="4399" priority="279">
      <formula>O11=1</formula>
    </cfRule>
    <cfRule type="expression" dxfId="4398" priority="280">
      <formula>O11=2</formula>
    </cfRule>
  </conditionalFormatting>
  <conditionalFormatting sqref="N14">
    <cfRule type="expression" dxfId="4397" priority="277">
      <formula>O11=1</formula>
    </cfRule>
    <cfRule type="expression" dxfId="4396" priority="278">
      <formula>O11=2</formula>
    </cfRule>
  </conditionalFormatting>
  <conditionalFormatting sqref="N15">
    <cfRule type="expression" dxfId="4395" priority="275">
      <formula>O11=1</formula>
    </cfRule>
    <cfRule type="expression" dxfId="4394" priority="276">
      <formula>O11=2</formula>
    </cfRule>
  </conditionalFormatting>
  <conditionalFormatting sqref="N16">
    <cfRule type="expression" dxfId="4393" priority="273">
      <formula>O11=1</formula>
    </cfRule>
    <cfRule type="expression" dxfId="4392" priority="274">
      <formula>O11=2</formula>
    </cfRule>
  </conditionalFormatting>
  <conditionalFormatting sqref="N17">
    <cfRule type="expression" dxfId="4391" priority="271">
      <formula>O11=1</formula>
    </cfRule>
    <cfRule type="expression" dxfId="4390" priority="272">
      <formula>O11=2</formula>
    </cfRule>
  </conditionalFormatting>
  <conditionalFormatting sqref="O19">
    <cfRule type="expression" dxfId="4389" priority="267">
      <formula>O18=2</formula>
    </cfRule>
    <cfRule type="expression" dxfId="4388" priority="268">
      <formula>O18=1</formula>
    </cfRule>
  </conditionalFormatting>
  <conditionalFormatting sqref="N19">
    <cfRule type="expression" dxfId="4387" priority="269">
      <formula>O18=2</formula>
    </cfRule>
    <cfRule type="expression" dxfId="4386" priority="270">
      <formula>O18=1</formula>
    </cfRule>
  </conditionalFormatting>
  <conditionalFormatting sqref="N20">
    <cfRule type="expression" dxfId="4385" priority="265">
      <formula>O18=1</formula>
    </cfRule>
    <cfRule type="expression" dxfId="4384" priority="266">
      <formula>O18=2</formula>
    </cfRule>
  </conditionalFormatting>
  <conditionalFormatting sqref="N21">
    <cfRule type="expression" dxfId="4383" priority="263">
      <formula>O18=1</formula>
    </cfRule>
    <cfRule type="expression" dxfId="4382" priority="264">
      <formula>O18=2</formula>
    </cfRule>
  </conditionalFormatting>
  <conditionalFormatting sqref="N22">
    <cfRule type="expression" dxfId="4381" priority="261">
      <formula>O18=1</formula>
    </cfRule>
    <cfRule type="expression" dxfId="4380" priority="262">
      <formula>O18=2</formula>
    </cfRule>
  </conditionalFormatting>
  <conditionalFormatting sqref="N23">
    <cfRule type="expression" dxfId="4379" priority="259">
      <formula>O18=1</formula>
    </cfRule>
    <cfRule type="expression" dxfId="4378" priority="260">
      <formula>O18=2</formula>
    </cfRule>
  </conditionalFormatting>
  <conditionalFormatting sqref="N24">
    <cfRule type="expression" dxfId="4377" priority="257">
      <formula>O18=1</formula>
    </cfRule>
    <cfRule type="expression" dxfId="4376" priority="258">
      <formula>O18=2</formula>
    </cfRule>
  </conditionalFormatting>
  <conditionalFormatting sqref="O26">
    <cfRule type="expression" dxfId="4375" priority="253">
      <formula>O25=2</formula>
    </cfRule>
    <cfRule type="expression" dxfId="4374" priority="254">
      <formula>O25=1</formula>
    </cfRule>
  </conditionalFormatting>
  <conditionalFormatting sqref="N26">
    <cfRule type="expression" dxfId="4373" priority="255">
      <formula>O25=2</formula>
    </cfRule>
    <cfRule type="expression" dxfId="4372" priority="256">
      <formula>O25=1</formula>
    </cfRule>
  </conditionalFormatting>
  <conditionalFormatting sqref="N27">
    <cfRule type="expression" dxfId="4371" priority="251">
      <formula>O25=1</formula>
    </cfRule>
    <cfRule type="expression" dxfId="4370" priority="252">
      <formula>O25=2</formula>
    </cfRule>
  </conditionalFormatting>
  <conditionalFormatting sqref="N28">
    <cfRule type="expression" dxfId="4369" priority="249">
      <formula>O25=1</formula>
    </cfRule>
    <cfRule type="expression" dxfId="4368" priority="250">
      <formula>O25=2</formula>
    </cfRule>
  </conditionalFormatting>
  <conditionalFormatting sqref="N29">
    <cfRule type="expression" dxfId="4367" priority="247">
      <formula>O25=1</formula>
    </cfRule>
    <cfRule type="expression" dxfId="4366" priority="248">
      <formula>O25=2</formula>
    </cfRule>
  </conditionalFormatting>
  <conditionalFormatting sqref="N30">
    <cfRule type="expression" dxfId="4365" priority="245">
      <formula>O25=1</formula>
    </cfRule>
    <cfRule type="expression" dxfId="4364" priority="246">
      <formula>O25=2</formula>
    </cfRule>
  </conditionalFormatting>
  <conditionalFormatting sqref="N31">
    <cfRule type="expression" dxfId="4363" priority="243">
      <formula>O25=1</formula>
    </cfRule>
    <cfRule type="expression" dxfId="4362" priority="244">
      <formula>O25=2</formula>
    </cfRule>
  </conditionalFormatting>
  <conditionalFormatting sqref="N35">
    <cfRule type="expression" dxfId="4361" priority="240">
      <formula>O32=0</formula>
    </cfRule>
    <cfRule type="expression" dxfId="4360" priority="241">
      <formula>O32=1</formula>
    </cfRule>
    <cfRule type="expression" dxfId="4359" priority="242">
      <formula>O32=2</formula>
    </cfRule>
  </conditionalFormatting>
  <conditionalFormatting sqref="N36">
    <cfRule type="expression" dxfId="4358" priority="237">
      <formula>O32=0</formula>
    </cfRule>
    <cfRule type="expression" dxfId="4357" priority="238">
      <formula>O32=1</formula>
    </cfRule>
    <cfRule type="expression" dxfId="4356" priority="239">
      <formula>O32=2</formula>
    </cfRule>
  </conditionalFormatting>
  <conditionalFormatting sqref="N37">
    <cfRule type="expression" dxfId="4355" priority="234">
      <formula>O32=0</formula>
    </cfRule>
    <cfRule type="expression" dxfId="4354" priority="235">
      <formula>O32=1</formula>
    </cfRule>
    <cfRule type="expression" dxfId="4353" priority="236">
      <formula>O32=2</formula>
    </cfRule>
  </conditionalFormatting>
  <conditionalFormatting sqref="N38">
    <cfRule type="expression" dxfId="4352" priority="231">
      <formula>O32=0</formula>
    </cfRule>
    <cfRule type="expression" dxfId="4351" priority="232">
      <formula>O32=1</formula>
    </cfRule>
    <cfRule type="expression" dxfId="4350" priority="233">
      <formula>O32=2</formula>
    </cfRule>
  </conditionalFormatting>
  <conditionalFormatting sqref="B13:C13">
    <cfRule type="expression" dxfId="4349" priority="230">
      <formula>C11=1</formula>
    </cfRule>
  </conditionalFormatting>
  <conditionalFormatting sqref="B14:C14">
    <cfRule type="expression" dxfId="4348" priority="229">
      <formula>C11=1</formula>
    </cfRule>
  </conditionalFormatting>
  <conditionalFormatting sqref="B15:C15">
    <cfRule type="expression" dxfId="4347" priority="228">
      <formula>C11=1</formula>
    </cfRule>
  </conditionalFormatting>
  <conditionalFormatting sqref="B16:C16">
    <cfRule type="expression" dxfId="4346" priority="227">
      <formula>C11=1</formula>
    </cfRule>
  </conditionalFormatting>
  <conditionalFormatting sqref="B17:C17">
    <cfRule type="expression" dxfId="4345" priority="226">
      <formula>C11=1</formula>
    </cfRule>
  </conditionalFormatting>
  <conditionalFormatting sqref="E12">
    <cfRule type="expression" dxfId="4344" priority="224">
      <formula>E11=1</formula>
    </cfRule>
  </conditionalFormatting>
  <conditionalFormatting sqref="D12">
    <cfRule type="expression" dxfId="4343" priority="225">
      <formula>E11=1</formula>
    </cfRule>
  </conditionalFormatting>
  <conditionalFormatting sqref="D13:E13">
    <cfRule type="expression" dxfId="4342" priority="223">
      <formula>E11=1</formula>
    </cfRule>
  </conditionalFormatting>
  <conditionalFormatting sqref="D14:E14">
    <cfRule type="expression" dxfId="4341" priority="222">
      <formula>E11=1</formula>
    </cfRule>
  </conditionalFormatting>
  <conditionalFormatting sqref="D15:E15">
    <cfRule type="expression" dxfId="4340" priority="221">
      <formula>E11=1</formula>
    </cfRule>
  </conditionalFormatting>
  <conditionalFormatting sqref="D16:E16">
    <cfRule type="expression" dxfId="4339" priority="220">
      <formula>E11=1</formula>
    </cfRule>
  </conditionalFormatting>
  <conditionalFormatting sqref="D17:E17">
    <cfRule type="expression" dxfId="4338" priority="219">
      <formula>E11=1</formula>
    </cfRule>
  </conditionalFormatting>
  <conditionalFormatting sqref="G12">
    <cfRule type="expression" dxfId="4337" priority="217">
      <formula>G11=1</formula>
    </cfRule>
  </conditionalFormatting>
  <conditionalFormatting sqref="F12">
    <cfRule type="expression" dxfId="4336" priority="218">
      <formula>G11=1</formula>
    </cfRule>
  </conditionalFormatting>
  <conditionalFormatting sqref="F13:G13">
    <cfRule type="expression" dxfId="4335" priority="216">
      <formula>G11=1</formula>
    </cfRule>
  </conditionalFormatting>
  <conditionalFormatting sqref="F14:G14">
    <cfRule type="expression" dxfId="4334" priority="215">
      <formula>G11=1</formula>
    </cfRule>
  </conditionalFormatting>
  <conditionalFormatting sqref="F15:G15">
    <cfRule type="expression" dxfId="4333" priority="214">
      <formula>G11=1</formula>
    </cfRule>
  </conditionalFormatting>
  <conditionalFormatting sqref="F16:G16">
    <cfRule type="expression" dxfId="4332" priority="213">
      <formula>G11=1</formula>
    </cfRule>
  </conditionalFormatting>
  <conditionalFormatting sqref="F17:G17">
    <cfRule type="expression" dxfId="4331" priority="212">
      <formula>G11=1</formula>
    </cfRule>
  </conditionalFormatting>
  <conditionalFormatting sqref="I12">
    <cfRule type="expression" dxfId="4330" priority="210">
      <formula>I11=1</formula>
    </cfRule>
  </conditionalFormatting>
  <conditionalFormatting sqref="H12">
    <cfRule type="expression" dxfId="4329" priority="211">
      <formula>I11=1</formula>
    </cfRule>
  </conditionalFormatting>
  <conditionalFormatting sqref="H13:I13">
    <cfRule type="expression" dxfId="4328" priority="209">
      <formula>I11=1</formula>
    </cfRule>
  </conditionalFormatting>
  <conditionalFormatting sqref="H14:I14">
    <cfRule type="expression" dxfId="4327" priority="208">
      <formula>I11=1</formula>
    </cfRule>
  </conditionalFormatting>
  <conditionalFormatting sqref="H15:I15">
    <cfRule type="expression" dxfId="4326" priority="207">
      <formula>I11=1</formula>
    </cfRule>
  </conditionalFormatting>
  <conditionalFormatting sqref="H16:I16">
    <cfRule type="expression" dxfId="4325" priority="206">
      <formula>I11=1</formula>
    </cfRule>
  </conditionalFormatting>
  <conditionalFormatting sqref="H17:I17">
    <cfRule type="expression" dxfId="4324" priority="205">
      <formula>I11=1</formula>
    </cfRule>
  </conditionalFormatting>
  <conditionalFormatting sqref="K12">
    <cfRule type="expression" dxfId="4323" priority="203">
      <formula>K11=1</formula>
    </cfRule>
  </conditionalFormatting>
  <conditionalFormatting sqref="J12">
    <cfRule type="expression" dxfId="4322" priority="204">
      <formula>K11=1</formula>
    </cfRule>
  </conditionalFormatting>
  <conditionalFormatting sqref="J13:K13">
    <cfRule type="expression" dxfId="4321" priority="202">
      <formula>K11=1</formula>
    </cfRule>
  </conditionalFormatting>
  <conditionalFormatting sqref="J14:K14">
    <cfRule type="expression" dxfId="4320" priority="201">
      <formula>K11=1</formula>
    </cfRule>
  </conditionalFormatting>
  <conditionalFormatting sqref="J15:K15">
    <cfRule type="expression" dxfId="4319" priority="200">
      <formula>K11=1</formula>
    </cfRule>
  </conditionalFormatting>
  <conditionalFormatting sqref="J16:K16">
    <cfRule type="expression" dxfId="4318" priority="199">
      <formula>K11=1</formula>
    </cfRule>
  </conditionalFormatting>
  <conditionalFormatting sqref="J17:K17">
    <cfRule type="expression" dxfId="4317" priority="198">
      <formula>K11=1</formula>
    </cfRule>
  </conditionalFormatting>
  <conditionalFormatting sqref="M12">
    <cfRule type="expression" dxfId="4316" priority="196">
      <formula>M11=1</formula>
    </cfRule>
  </conditionalFormatting>
  <conditionalFormatting sqref="L12">
    <cfRule type="expression" dxfId="4315" priority="197">
      <formula>M11=1</formula>
    </cfRule>
  </conditionalFormatting>
  <conditionalFormatting sqref="L13:M13">
    <cfRule type="expression" dxfId="4314" priority="195">
      <formula>M11=1</formula>
    </cfRule>
  </conditionalFormatting>
  <conditionalFormatting sqref="L14:M14">
    <cfRule type="expression" dxfId="4313" priority="194">
      <formula>M11=1</formula>
    </cfRule>
  </conditionalFormatting>
  <conditionalFormatting sqref="L15:M15">
    <cfRule type="expression" dxfId="4312" priority="193">
      <formula>M11=1</formula>
    </cfRule>
  </conditionalFormatting>
  <conditionalFormatting sqref="L16:M16">
    <cfRule type="expression" dxfId="4311" priority="192">
      <formula>M11=1</formula>
    </cfRule>
  </conditionalFormatting>
  <conditionalFormatting sqref="L17:M17">
    <cfRule type="expression" dxfId="4310" priority="191">
      <formula>M11=1</formula>
    </cfRule>
  </conditionalFormatting>
  <conditionalFormatting sqref="C19">
    <cfRule type="expression" dxfId="4309" priority="189">
      <formula>C18=1</formula>
    </cfRule>
  </conditionalFormatting>
  <conditionalFormatting sqref="B19">
    <cfRule type="expression" dxfId="4308" priority="190">
      <formula>C18=1</formula>
    </cfRule>
  </conditionalFormatting>
  <conditionalFormatting sqref="B20:C20">
    <cfRule type="expression" dxfId="4307" priority="188">
      <formula>C18=1</formula>
    </cfRule>
  </conditionalFormatting>
  <conditionalFormatting sqref="B21:C21">
    <cfRule type="expression" dxfId="4306" priority="187">
      <formula>C18=1</formula>
    </cfRule>
  </conditionalFormatting>
  <conditionalFormatting sqref="B22:C22">
    <cfRule type="expression" dxfId="4305" priority="186">
      <formula>C18=1</formula>
    </cfRule>
  </conditionalFormatting>
  <conditionalFormatting sqref="B23:C23">
    <cfRule type="expression" dxfId="4304" priority="185">
      <formula>C18=1</formula>
    </cfRule>
  </conditionalFormatting>
  <conditionalFormatting sqref="B24:C24">
    <cfRule type="expression" dxfId="4303" priority="184">
      <formula>C18=1</formula>
    </cfRule>
  </conditionalFormatting>
  <conditionalFormatting sqref="E19">
    <cfRule type="expression" dxfId="4302" priority="182">
      <formula>E18=1</formula>
    </cfRule>
  </conditionalFormatting>
  <conditionalFormatting sqref="D19">
    <cfRule type="expression" dxfId="4301" priority="183">
      <formula>E18=1</formula>
    </cfRule>
  </conditionalFormatting>
  <conditionalFormatting sqref="D20:E20">
    <cfRule type="expression" dxfId="4300" priority="181">
      <formula>E18=1</formula>
    </cfRule>
  </conditionalFormatting>
  <conditionalFormatting sqref="D21:E21">
    <cfRule type="expression" dxfId="4299" priority="180">
      <formula>E18=1</formula>
    </cfRule>
  </conditionalFormatting>
  <conditionalFormatting sqref="D22:E22">
    <cfRule type="expression" dxfId="4298" priority="179">
      <formula>E18=1</formula>
    </cfRule>
  </conditionalFormatting>
  <conditionalFormatting sqref="D23:E23">
    <cfRule type="expression" dxfId="4297" priority="178">
      <formula>E18=1</formula>
    </cfRule>
  </conditionalFormatting>
  <conditionalFormatting sqref="D24:E24">
    <cfRule type="expression" dxfId="4296" priority="177">
      <formula>E18=1</formula>
    </cfRule>
  </conditionalFormatting>
  <conditionalFormatting sqref="G19">
    <cfRule type="expression" dxfId="4295" priority="175">
      <formula>G18=1</formula>
    </cfRule>
  </conditionalFormatting>
  <conditionalFormatting sqref="F19">
    <cfRule type="expression" dxfId="4294" priority="176">
      <formula>G18=1</formula>
    </cfRule>
  </conditionalFormatting>
  <conditionalFormatting sqref="F20:G20">
    <cfRule type="expression" dxfId="4293" priority="174">
      <formula>G18=1</formula>
    </cfRule>
  </conditionalFormatting>
  <conditionalFormatting sqref="F21:G21">
    <cfRule type="expression" dxfId="4292" priority="173">
      <formula>G18=1</formula>
    </cfRule>
  </conditionalFormatting>
  <conditionalFormatting sqref="F22:G22">
    <cfRule type="expression" dxfId="4291" priority="172">
      <formula>G18=1</formula>
    </cfRule>
  </conditionalFormatting>
  <conditionalFormatting sqref="F23:G23">
    <cfRule type="expression" dxfId="4290" priority="171">
      <formula>G18=1</formula>
    </cfRule>
  </conditionalFormatting>
  <conditionalFormatting sqref="F24:G24">
    <cfRule type="expression" dxfId="4289" priority="170">
      <formula>G18=1</formula>
    </cfRule>
  </conditionalFormatting>
  <conditionalFormatting sqref="I19">
    <cfRule type="expression" dxfId="4288" priority="168">
      <formula>I18=1</formula>
    </cfRule>
  </conditionalFormatting>
  <conditionalFormatting sqref="H19">
    <cfRule type="expression" dxfId="4287" priority="169">
      <formula>I18=1</formula>
    </cfRule>
  </conditionalFormatting>
  <conditionalFormatting sqref="H20:I20">
    <cfRule type="expression" dxfId="4286" priority="167">
      <formula>I18=1</formula>
    </cfRule>
  </conditionalFormatting>
  <conditionalFormatting sqref="H21:I21">
    <cfRule type="expression" dxfId="4285" priority="166">
      <formula>I18=1</formula>
    </cfRule>
  </conditionalFormatting>
  <conditionalFormatting sqref="H22:I22">
    <cfRule type="expression" dxfId="4284" priority="165">
      <formula>I18=1</formula>
    </cfRule>
  </conditionalFormatting>
  <conditionalFormatting sqref="H23:I23">
    <cfRule type="expression" dxfId="4283" priority="164">
      <formula>I18=1</formula>
    </cfRule>
  </conditionalFormatting>
  <conditionalFormatting sqref="H24:I24">
    <cfRule type="expression" dxfId="4282" priority="163">
      <formula>I18=1</formula>
    </cfRule>
  </conditionalFormatting>
  <conditionalFormatting sqref="K19">
    <cfRule type="expression" dxfId="4281" priority="161">
      <formula>K18=1</formula>
    </cfRule>
  </conditionalFormatting>
  <conditionalFormatting sqref="J19">
    <cfRule type="expression" dxfId="4280" priority="162">
      <formula>K18=1</formula>
    </cfRule>
  </conditionalFormatting>
  <conditionalFormatting sqref="J20:K20">
    <cfRule type="expression" dxfId="4279" priority="160">
      <formula>K18=1</formula>
    </cfRule>
  </conditionalFormatting>
  <conditionalFormatting sqref="J21:K21">
    <cfRule type="expression" dxfId="4278" priority="159">
      <formula>K18=1</formula>
    </cfRule>
  </conditionalFormatting>
  <conditionalFormatting sqref="J22:K22">
    <cfRule type="expression" dxfId="4277" priority="158">
      <formula>K18=1</formula>
    </cfRule>
  </conditionalFormatting>
  <conditionalFormatting sqref="J23:K23">
    <cfRule type="expression" dxfId="4276" priority="157">
      <formula>K18=1</formula>
    </cfRule>
  </conditionalFormatting>
  <conditionalFormatting sqref="J24:K24">
    <cfRule type="expression" dxfId="4275" priority="156">
      <formula>K18=1</formula>
    </cfRule>
  </conditionalFormatting>
  <conditionalFormatting sqref="M19">
    <cfRule type="expression" dxfId="4274" priority="154">
      <formula>M18=1</formula>
    </cfRule>
  </conditionalFormatting>
  <conditionalFormatting sqref="L19">
    <cfRule type="expression" dxfId="4273" priority="155">
      <formula>M18=1</formula>
    </cfRule>
  </conditionalFormatting>
  <conditionalFormatting sqref="L20:M20">
    <cfRule type="expression" dxfId="4272" priority="153">
      <formula>M18=1</formula>
    </cfRule>
  </conditionalFormatting>
  <conditionalFormatting sqref="L21:M21">
    <cfRule type="expression" dxfId="4271" priority="152">
      <formula>M18=1</formula>
    </cfRule>
  </conditionalFormatting>
  <conditionalFormatting sqref="L22:M22">
    <cfRule type="expression" dxfId="4270" priority="151">
      <formula>M18=1</formula>
    </cfRule>
  </conditionalFormatting>
  <conditionalFormatting sqref="L23:M23">
    <cfRule type="expression" dxfId="4269" priority="150">
      <formula>M18=1</formula>
    </cfRule>
  </conditionalFormatting>
  <conditionalFormatting sqref="L24:M24">
    <cfRule type="expression" dxfId="4268" priority="149">
      <formula>M18=1</formula>
    </cfRule>
  </conditionalFormatting>
  <conditionalFormatting sqref="C26">
    <cfRule type="expression" dxfId="4267" priority="147">
      <formula>C25=1</formula>
    </cfRule>
  </conditionalFormatting>
  <conditionalFormatting sqref="B26">
    <cfRule type="expression" dxfId="4266" priority="148">
      <formula>C25=1</formula>
    </cfRule>
  </conditionalFormatting>
  <conditionalFormatting sqref="B27:C27">
    <cfRule type="expression" dxfId="4265" priority="146">
      <formula>C25=1</formula>
    </cfRule>
  </conditionalFormatting>
  <conditionalFormatting sqref="B28:C28">
    <cfRule type="expression" dxfId="4264" priority="145">
      <formula>C25=1</formula>
    </cfRule>
  </conditionalFormatting>
  <conditionalFormatting sqref="B29:C29">
    <cfRule type="expression" dxfId="4263" priority="144">
      <formula>C25=1</formula>
    </cfRule>
  </conditionalFormatting>
  <conditionalFormatting sqref="B30:C30">
    <cfRule type="expression" dxfId="4262" priority="143">
      <formula>C25=1</formula>
    </cfRule>
  </conditionalFormatting>
  <conditionalFormatting sqref="B31:C31">
    <cfRule type="expression" dxfId="4261" priority="142">
      <formula>C25=1</formula>
    </cfRule>
  </conditionalFormatting>
  <conditionalFormatting sqref="E26">
    <cfRule type="expression" dxfId="4260" priority="140">
      <formula>E25=1</formula>
    </cfRule>
  </conditionalFormatting>
  <conditionalFormatting sqref="D26">
    <cfRule type="expression" dxfId="4259" priority="141">
      <formula>E25=1</formula>
    </cfRule>
  </conditionalFormatting>
  <conditionalFormatting sqref="D27:E27">
    <cfRule type="expression" dxfId="4258" priority="139">
      <formula>E25=1</formula>
    </cfRule>
  </conditionalFormatting>
  <conditionalFormatting sqref="D28:E28">
    <cfRule type="expression" dxfId="4257" priority="138">
      <formula>E25=1</formula>
    </cfRule>
  </conditionalFormatting>
  <conditionalFormatting sqref="D29:E29">
    <cfRule type="expression" dxfId="4256" priority="137">
      <formula>E25=1</formula>
    </cfRule>
  </conditionalFormatting>
  <conditionalFormatting sqref="D30:E30">
    <cfRule type="expression" dxfId="4255" priority="136">
      <formula>E25=1</formula>
    </cfRule>
  </conditionalFormatting>
  <conditionalFormatting sqref="D31:E31">
    <cfRule type="expression" dxfId="4254" priority="135">
      <formula>E25=1</formula>
    </cfRule>
  </conditionalFormatting>
  <conditionalFormatting sqref="G26">
    <cfRule type="expression" dxfId="4253" priority="133">
      <formula>G25=1</formula>
    </cfRule>
  </conditionalFormatting>
  <conditionalFormatting sqref="F26">
    <cfRule type="expression" dxfId="4252" priority="134">
      <formula>G25=1</formula>
    </cfRule>
  </conditionalFormatting>
  <conditionalFormatting sqref="F27:G27">
    <cfRule type="expression" dxfId="4251" priority="132">
      <formula>G25=1</formula>
    </cfRule>
  </conditionalFormatting>
  <conditionalFormatting sqref="F28:G28">
    <cfRule type="expression" dxfId="4250" priority="131">
      <formula>G25=1</formula>
    </cfRule>
  </conditionalFormatting>
  <conditionalFormatting sqref="F29:G29">
    <cfRule type="expression" dxfId="4249" priority="130">
      <formula>G25=1</formula>
    </cfRule>
  </conditionalFormatting>
  <conditionalFormatting sqref="F30:G30">
    <cfRule type="expression" dxfId="4248" priority="129">
      <formula>G25=1</formula>
    </cfRule>
  </conditionalFormatting>
  <conditionalFormatting sqref="F31:G31">
    <cfRule type="expression" dxfId="4247" priority="128">
      <formula>G25=1</formula>
    </cfRule>
  </conditionalFormatting>
  <conditionalFormatting sqref="I26">
    <cfRule type="expression" dxfId="4246" priority="126">
      <formula>I25=1</formula>
    </cfRule>
  </conditionalFormatting>
  <conditionalFormatting sqref="H26">
    <cfRule type="expression" dxfId="4245" priority="127">
      <formula>I25=1</formula>
    </cfRule>
  </conditionalFormatting>
  <conditionalFormatting sqref="H27:I27">
    <cfRule type="expression" dxfId="4244" priority="125">
      <formula>I25=1</formula>
    </cfRule>
  </conditionalFormatting>
  <conditionalFormatting sqref="H28:I28">
    <cfRule type="expression" dxfId="4243" priority="124">
      <formula>I25=1</formula>
    </cfRule>
  </conditionalFormatting>
  <conditionalFormatting sqref="H29:I29">
    <cfRule type="expression" dxfId="4242" priority="123">
      <formula>I25=1</formula>
    </cfRule>
  </conditionalFormatting>
  <conditionalFormatting sqref="H30:I30">
    <cfRule type="expression" dxfId="4241" priority="122">
      <formula>I25=1</formula>
    </cfRule>
  </conditionalFormatting>
  <conditionalFormatting sqref="H31:I31">
    <cfRule type="expression" dxfId="4240" priority="121">
      <formula>I25=1</formula>
    </cfRule>
  </conditionalFormatting>
  <conditionalFormatting sqref="K26">
    <cfRule type="expression" dxfId="4239" priority="119">
      <formula>K25=1</formula>
    </cfRule>
  </conditionalFormatting>
  <conditionalFormatting sqref="J26">
    <cfRule type="expression" dxfId="4238" priority="120">
      <formula>K25=1</formula>
    </cfRule>
  </conditionalFormatting>
  <conditionalFormatting sqref="J27:K27">
    <cfRule type="expression" dxfId="4237" priority="118">
      <formula>K25=1</formula>
    </cfRule>
  </conditionalFormatting>
  <conditionalFormatting sqref="J28:K28">
    <cfRule type="expression" dxfId="4236" priority="117">
      <formula>K25=1</formula>
    </cfRule>
  </conditionalFormatting>
  <conditionalFormatting sqref="J29:K29">
    <cfRule type="expression" dxfId="4235" priority="116">
      <formula>K25=1</formula>
    </cfRule>
  </conditionalFormatting>
  <conditionalFormatting sqref="J30:K30">
    <cfRule type="expression" dxfId="4234" priority="115">
      <formula>K25=1</formula>
    </cfRule>
  </conditionalFormatting>
  <conditionalFormatting sqref="J31:K31">
    <cfRule type="expression" dxfId="4233" priority="114">
      <formula>K25=1</formula>
    </cfRule>
  </conditionalFormatting>
  <conditionalFormatting sqref="M26">
    <cfRule type="expression" dxfId="4232" priority="112">
      <formula>M25=1</formula>
    </cfRule>
  </conditionalFormatting>
  <conditionalFormatting sqref="L26">
    <cfRule type="expression" dxfId="4231" priority="113">
      <formula>M25=1</formula>
    </cfRule>
  </conditionalFormatting>
  <conditionalFormatting sqref="L27:M27">
    <cfRule type="expression" dxfId="4230" priority="111">
      <formula>M25=1</formula>
    </cfRule>
  </conditionalFormatting>
  <conditionalFormatting sqref="L28:M28">
    <cfRule type="expression" dxfId="4229" priority="110">
      <formula>M25=1</formula>
    </cfRule>
  </conditionalFormatting>
  <conditionalFormatting sqref="L29:M29">
    <cfRule type="expression" dxfId="4228" priority="109">
      <formula>M25=1</formula>
    </cfRule>
  </conditionalFormatting>
  <conditionalFormatting sqref="L30:M30">
    <cfRule type="expression" dxfId="4227" priority="108">
      <formula>M25=1</formula>
    </cfRule>
  </conditionalFormatting>
  <conditionalFormatting sqref="L31:M31">
    <cfRule type="expression" dxfId="4226" priority="107">
      <formula>M25=1</formula>
    </cfRule>
  </conditionalFormatting>
  <conditionalFormatting sqref="B33">
    <cfRule type="expression" dxfId="4225" priority="389">
      <formula>C32=1</formula>
    </cfRule>
    <cfRule type="expression" dxfId="4224" priority="390">
      <formula>C32=0</formula>
    </cfRule>
  </conditionalFormatting>
  <conditionalFormatting sqref="C33">
    <cfRule type="expression" dxfId="4223" priority="387">
      <formula>C32=1</formula>
    </cfRule>
    <cfRule type="expression" dxfId="4222" priority="388">
      <formula>C32=0</formula>
    </cfRule>
  </conditionalFormatting>
  <conditionalFormatting sqref="B34">
    <cfRule type="expression" dxfId="4221" priority="385">
      <formula>C32=0</formula>
    </cfRule>
    <cfRule type="expression" dxfId="4220" priority="386">
      <formula>C32=1</formula>
    </cfRule>
  </conditionalFormatting>
  <conditionalFormatting sqref="B35">
    <cfRule type="expression" dxfId="4219" priority="105">
      <formula>C32=0</formula>
    </cfRule>
    <cfRule type="expression" dxfId="4218" priority="106">
      <formula>C32=1</formula>
    </cfRule>
  </conditionalFormatting>
  <conditionalFormatting sqref="B36">
    <cfRule type="expression" dxfId="4217" priority="103">
      <formula>C32=0</formula>
    </cfRule>
    <cfRule type="expression" dxfId="4216" priority="104">
      <formula>C32=1</formula>
    </cfRule>
  </conditionalFormatting>
  <conditionalFormatting sqref="B37">
    <cfRule type="expression" dxfId="4215" priority="101">
      <formula>C32=0</formula>
    </cfRule>
    <cfRule type="expression" dxfId="4214" priority="102">
      <formula>C32=1</formula>
    </cfRule>
  </conditionalFormatting>
  <conditionalFormatting sqref="B38">
    <cfRule type="expression" dxfId="4213" priority="99">
      <formula>C32=0</formula>
    </cfRule>
    <cfRule type="expression" dxfId="4212" priority="100">
      <formula>C32=1</formula>
    </cfRule>
  </conditionalFormatting>
  <conditionalFormatting sqref="D33">
    <cfRule type="expression" dxfId="4211" priority="97">
      <formula>E32=1</formula>
    </cfRule>
    <cfRule type="expression" dxfId="4210" priority="98">
      <formula>E32=0</formula>
    </cfRule>
  </conditionalFormatting>
  <conditionalFormatting sqref="E33">
    <cfRule type="expression" dxfId="4209" priority="95">
      <formula>E32=1</formula>
    </cfRule>
    <cfRule type="expression" dxfId="4208" priority="96">
      <formula>E32=0</formula>
    </cfRule>
  </conditionalFormatting>
  <conditionalFormatting sqref="D34">
    <cfRule type="expression" dxfId="4207" priority="93">
      <formula>E32=0</formula>
    </cfRule>
    <cfRule type="expression" dxfId="4206" priority="94">
      <formula>E32=1</formula>
    </cfRule>
  </conditionalFormatting>
  <conditionalFormatting sqref="D35">
    <cfRule type="expression" dxfId="4205" priority="91">
      <formula>E32=0</formula>
    </cfRule>
    <cfRule type="expression" dxfId="4204" priority="92">
      <formula>E32=1</formula>
    </cfRule>
  </conditionalFormatting>
  <conditionalFormatting sqref="D36">
    <cfRule type="expression" dxfId="4203" priority="89">
      <formula>E32=0</formula>
    </cfRule>
    <cfRule type="expression" dxfId="4202" priority="90">
      <formula>E32=1</formula>
    </cfRule>
  </conditionalFormatting>
  <conditionalFormatting sqref="D37">
    <cfRule type="expression" dxfId="4201" priority="87">
      <formula>E32=0</formula>
    </cfRule>
    <cfRule type="expression" dxfId="4200" priority="88">
      <formula>E32=1</formula>
    </cfRule>
  </conditionalFormatting>
  <conditionalFormatting sqref="D38">
    <cfRule type="expression" dxfId="4199" priority="85">
      <formula>E32=0</formula>
    </cfRule>
    <cfRule type="expression" dxfId="4198" priority="86">
      <formula>E32=1</formula>
    </cfRule>
  </conditionalFormatting>
  <conditionalFormatting sqref="F33">
    <cfRule type="expression" dxfId="4197" priority="83">
      <formula>G32=1</formula>
    </cfRule>
    <cfRule type="expression" dxfId="4196" priority="84">
      <formula>G32=0</formula>
    </cfRule>
  </conditionalFormatting>
  <conditionalFormatting sqref="G33">
    <cfRule type="expression" dxfId="4195" priority="81">
      <formula>G32=1</formula>
    </cfRule>
    <cfRule type="expression" dxfId="4194" priority="82">
      <formula>G32=0</formula>
    </cfRule>
  </conditionalFormatting>
  <conditionalFormatting sqref="F34">
    <cfRule type="expression" dxfId="4193" priority="79">
      <formula>G32=0</formula>
    </cfRule>
    <cfRule type="expression" dxfId="4192" priority="80">
      <formula>G32=1</formula>
    </cfRule>
  </conditionalFormatting>
  <conditionalFormatting sqref="F35">
    <cfRule type="expression" dxfId="4191" priority="77">
      <formula>G32=0</formula>
    </cfRule>
    <cfRule type="expression" dxfId="4190" priority="78">
      <formula>G32=1</formula>
    </cfRule>
  </conditionalFormatting>
  <conditionalFormatting sqref="F36">
    <cfRule type="expression" dxfId="4189" priority="75">
      <formula>G32=0</formula>
    </cfRule>
    <cfRule type="expression" dxfId="4188" priority="76">
      <formula>G32=1</formula>
    </cfRule>
  </conditionalFormatting>
  <conditionalFormatting sqref="F37">
    <cfRule type="expression" dxfId="4187" priority="73">
      <formula>G32=0</formula>
    </cfRule>
    <cfRule type="expression" dxfId="4186" priority="74">
      <formula>G32=1</formula>
    </cfRule>
  </conditionalFormatting>
  <conditionalFormatting sqref="F38">
    <cfRule type="expression" dxfId="4185" priority="71">
      <formula>G32=0</formula>
    </cfRule>
    <cfRule type="expression" dxfId="4184" priority="72">
      <formula>G32=1</formula>
    </cfRule>
  </conditionalFormatting>
  <conditionalFormatting sqref="H33">
    <cfRule type="expression" dxfId="4183" priority="69">
      <formula>I32=1</formula>
    </cfRule>
    <cfRule type="expression" dxfId="4182" priority="70">
      <formula>I32=0</formula>
    </cfRule>
  </conditionalFormatting>
  <conditionalFormatting sqref="I33">
    <cfRule type="expression" dxfId="4181" priority="67">
      <formula>I32=1</formula>
    </cfRule>
    <cfRule type="expression" dxfId="4180" priority="68">
      <formula>I32=0</formula>
    </cfRule>
  </conditionalFormatting>
  <conditionalFormatting sqref="H34">
    <cfRule type="expression" dxfId="4179" priority="65">
      <formula>I32=0</formula>
    </cfRule>
    <cfRule type="expression" dxfId="4178" priority="66">
      <formula>I32=1</formula>
    </cfRule>
  </conditionalFormatting>
  <conditionalFormatting sqref="H35">
    <cfRule type="expression" dxfId="4177" priority="63">
      <formula>I32=0</formula>
    </cfRule>
    <cfRule type="expression" dxfId="4176" priority="64">
      <formula>I32=1</formula>
    </cfRule>
  </conditionalFormatting>
  <conditionalFormatting sqref="H36">
    <cfRule type="expression" dxfId="4175" priority="61">
      <formula>I32=0</formula>
    </cfRule>
    <cfRule type="expression" dxfId="4174" priority="62">
      <formula>I32=1</formula>
    </cfRule>
  </conditionalFormatting>
  <conditionalFormatting sqref="H37">
    <cfRule type="expression" dxfId="4173" priority="59">
      <formula>I32=0</formula>
    </cfRule>
    <cfRule type="expression" dxfId="4172" priority="60">
      <formula>I32=1</formula>
    </cfRule>
  </conditionalFormatting>
  <conditionalFormatting sqref="H38">
    <cfRule type="expression" dxfId="4171" priority="57">
      <formula>I32=0</formula>
    </cfRule>
    <cfRule type="expression" dxfId="4170" priority="58">
      <formula>I32=1</formula>
    </cfRule>
  </conditionalFormatting>
  <conditionalFormatting sqref="J33">
    <cfRule type="expression" dxfId="4169" priority="55">
      <formula>K32=1</formula>
    </cfRule>
    <cfRule type="expression" dxfId="4168" priority="56">
      <formula>K32=0</formula>
    </cfRule>
  </conditionalFormatting>
  <conditionalFormatting sqref="K33">
    <cfRule type="expression" dxfId="4167" priority="53">
      <formula>K32=1</formula>
    </cfRule>
    <cfRule type="expression" dxfId="4166" priority="54">
      <formula>K32=0</formula>
    </cfRule>
  </conditionalFormatting>
  <conditionalFormatting sqref="J34">
    <cfRule type="expression" dxfId="4165" priority="51">
      <formula>K32=0</formula>
    </cfRule>
    <cfRule type="expression" dxfId="4164" priority="52">
      <formula>K32=1</formula>
    </cfRule>
  </conditionalFormatting>
  <conditionalFormatting sqref="J35">
    <cfRule type="expression" dxfId="4163" priority="49">
      <formula>K32=0</formula>
    </cfRule>
    <cfRule type="expression" dxfId="4162" priority="50">
      <formula>K32=1</formula>
    </cfRule>
  </conditionalFormatting>
  <conditionalFormatting sqref="J36">
    <cfRule type="expression" dxfId="4161" priority="47">
      <formula>K32=0</formula>
    </cfRule>
    <cfRule type="expression" dxfId="4160" priority="48">
      <formula>K32=1</formula>
    </cfRule>
  </conditionalFormatting>
  <conditionalFormatting sqref="J37">
    <cfRule type="expression" dxfId="4159" priority="45">
      <formula>K32=0</formula>
    </cfRule>
    <cfRule type="expression" dxfId="4158" priority="46">
      <formula>K32=1</formula>
    </cfRule>
  </conditionalFormatting>
  <conditionalFormatting sqref="J38">
    <cfRule type="expression" dxfId="4157" priority="43">
      <formula>K32=0</formula>
    </cfRule>
    <cfRule type="expression" dxfId="4156" priority="44">
      <formula>K32=1</formula>
    </cfRule>
  </conditionalFormatting>
  <conditionalFormatting sqref="L33">
    <cfRule type="expression" dxfId="4155" priority="41">
      <formula>M32=1</formula>
    </cfRule>
    <cfRule type="expression" dxfId="4154" priority="42">
      <formula>M32=0</formula>
    </cfRule>
  </conditionalFormatting>
  <conditionalFormatting sqref="M33">
    <cfRule type="expression" dxfId="4153" priority="39">
      <formula>M32=1</formula>
    </cfRule>
    <cfRule type="expression" dxfId="4152" priority="40">
      <formula>M32=0</formula>
    </cfRule>
  </conditionalFormatting>
  <conditionalFormatting sqref="L34">
    <cfRule type="expression" dxfId="4151" priority="37">
      <formula>M32=0</formula>
    </cfRule>
    <cfRule type="expression" dxfId="4150" priority="38">
      <formula>M32=1</formula>
    </cfRule>
  </conditionalFormatting>
  <conditionalFormatting sqref="L35">
    <cfRule type="expression" dxfId="4149" priority="35">
      <formula>M32=0</formula>
    </cfRule>
    <cfRule type="expression" dxfId="4148" priority="36">
      <formula>M32=1</formula>
    </cfRule>
  </conditionalFormatting>
  <conditionalFormatting sqref="L36">
    <cfRule type="expression" dxfId="4147" priority="33">
      <formula>M32=0</formula>
    </cfRule>
    <cfRule type="expression" dxfId="4146" priority="34">
      <formula>M32=1</formula>
    </cfRule>
  </conditionalFormatting>
  <conditionalFormatting sqref="L37">
    <cfRule type="expression" dxfId="4145" priority="31">
      <formula>M32=0</formula>
    </cfRule>
    <cfRule type="expression" dxfId="4144" priority="32">
      <formula>M32=1</formula>
    </cfRule>
  </conditionalFormatting>
  <conditionalFormatting sqref="L38">
    <cfRule type="expression" dxfId="4143" priority="29">
      <formula>M32=0</formula>
    </cfRule>
    <cfRule type="expression" dxfId="4142" priority="30">
      <formula>M32=1</formula>
    </cfRule>
  </conditionalFormatting>
  <conditionalFormatting sqref="B40">
    <cfRule type="expression" dxfId="4141" priority="27">
      <formula>C39=1</formula>
    </cfRule>
    <cfRule type="expression" dxfId="4140" priority="28">
      <formula>C39=0</formula>
    </cfRule>
  </conditionalFormatting>
  <conditionalFormatting sqref="C40">
    <cfRule type="expression" dxfId="4139" priority="25">
      <formula>C39=1</formula>
    </cfRule>
    <cfRule type="expression" dxfId="4138" priority="26">
      <formula>C39=0</formula>
    </cfRule>
  </conditionalFormatting>
  <conditionalFormatting sqref="B41">
    <cfRule type="expression" dxfId="4137" priority="23">
      <formula>C39=0</formula>
    </cfRule>
    <cfRule type="expression" dxfId="4136" priority="24">
      <formula>C39=1</formula>
    </cfRule>
  </conditionalFormatting>
  <conditionalFormatting sqref="B42">
    <cfRule type="expression" dxfId="4135" priority="21">
      <formula>C39=0</formula>
    </cfRule>
    <cfRule type="expression" dxfId="4134" priority="22">
      <formula>C39=1</formula>
    </cfRule>
  </conditionalFormatting>
  <conditionalFormatting sqref="B43">
    <cfRule type="expression" dxfId="4133" priority="19">
      <formula>C39=0</formula>
    </cfRule>
    <cfRule type="expression" dxfId="4132" priority="20">
      <formula>C39=1</formula>
    </cfRule>
  </conditionalFormatting>
  <conditionalFormatting sqref="B44">
    <cfRule type="expression" dxfId="4131" priority="17">
      <formula>C39=0</formula>
    </cfRule>
    <cfRule type="expression" dxfId="4130" priority="18">
      <formula>C39=1</formula>
    </cfRule>
  </conditionalFormatting>
  <conditionalFormatting sqref="B45">
    <cfRule type="expression" dxfId="4129" priority="15">
      <formula>C39=0</formula>
    </cfRule>
    <cfRule type="expression" dxfId="4128" priority="16">
      <formula>C39=1</formula>
    </cfRule>
  </conditionalFormatting>
  <conditionalFormatting sqref="D40">
    <cfRule type="expression" dxfId="4127" priority="13">
      <formula>E39=1</formula>
    </cfRule>
    <cfRule type="expression" dxfId="4126" priority="14">
      <formula>E39=0</formula>
    </cfRule>
  </conditionalFormatting>
  <conditionalFormatting sqref="E40">
    <cfRule type="expression" dxfId="4125" priority="11">
      <formula>E39=1</formula>
    </cfRule>
    <cfRule type="expression" dxfId="4124" priority="12">
      <formula>E39=0</formula>
    </cfRule>
  </conditionalFormatting>
  <conditionalFormatting sqref="D41">
    <cfRule type="expression" dxfId="4123" priority="9">
      <formula>E39=0</formula>
    </cfRule>
    <cfRule type="expression" dxfId="4122" priority="10">
      <formula>E39=1</formula>
    </cfRule>
  </conditionalFormatting>
  <conditionalFormatting sqref="D42">
    <cfRule type="expression" dxfId="4121" priority="7">
      <formula>E39=0</formula>
    </cfRule>
    <cfRule type="expression" dxfId="4120" priority="8">
      <formula>E39=1</formula>
    </cfRule>
  </conditionalFormatting>
  <conditionalFormatting sqref="D43">
    <cfRule type="expression" dxfId="4119" priority="5">
      <formula>E39=0</formula>
    </cfRule>
    <cfRule type="expression" dxfId="4118" priority="6">
      <formula>E39=1</formula>
    </cfRule>
  </conditionalFormatting>
  <conditionalFormatting sqref="D44">
    <cfRule type="expression" dxfId="4117" priority="3">
      <formula>E39=0</formula>
    </cfRule>
    <cfRule type="expression" dxfId="4116" priority="4">
      <formula>E39=1</formula>
    </cfRule>
  </conditionalFormatting>
  <conditionalFormatting sqref="D45">
    <cfRule type="expression" dxfId="4115" priority="1">
      <formula>E39=0</formula>
    </cfRule>
    <cfRule type="expression" dxfId="4114" priority="2">
      <formula>E39=1</formula>
    </cfRule>
  </conditionalFormatting>
  <conditionalFormatting sqref="O39">
    <cfRule type="expression" dxfId="4113" priority="408">
      <formula>#REF!=0</formula>
    </cfRule>
    <cfRule type="expression" dxfId="4112" priority="409">
      <formula>DAY(O34)&lt;10</formula>
    </cfRule>
    <cfRule type="expression" dxfId="4111" priority="410">
      <formula>#REF!&lt;&gt;""</formula>
    </cfRule>
    <cfRule type="expression" dxfId="4110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E270-39AA-4622-AFB7-C18B6E7E8B12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43983</v>
      </c>
      <c r="C1" s="96">
        <f ca="1">VALUE(SUBSTITUTE(RIGHT(CELL("filename",A2),LEN(CELL("filename",A2))-FIND("]",CELL("filename",A2))),"月",""))</f>
        <v>6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6月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33" t="s">
        <v>169</v>
      </c>
      <c r="C3" s="134"/>
      <c r="D3" s="133" t="s">
        <v>168</v>
      </c>
      <c r="E3" s="134"/>
      <c r="F3" s="133" t="s">
        <v>167</v>
      </c>
      <c r="G3" s="134"/>
      <c r="H3" s="133" t="s">
        <v>166</v>
      </c>
      <c r="I3" s="134"/>
      <c r="J3" s="133" t="s">
        <v>165</v>
      </c>
      <c r="K3" s="134"/>
      <c r="L3" s="133" t="s">
        <v>164</v>
      </c>
      <c r="M3" s="134"/>
      <c r="N3" s="135" t="s">
        <v>163</v>
      </c>
      <c r="O3" s="134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 t="str">
        <f ca="1">IF(DAY(D5)&gt;7,0,IF(D4=1,1,""))</f>
        <v/>
      </c>
      <c r="F4" s="91">
        <f ca="1">IF(F5="","",VLOOKUP(F5,祝日計算!$AR$2:$AU$1099,4,FALSE))</f>
        <v>0</v>
      </c>
      <c r="G4" s="89" t="str">
        <f ca="1">IF(DAY(F5)&gt;7,0,IF(F4=1,1,""))</f>
        <v/>
      </c>
      <c r="H4" s="91">
        <f ca="1">IF(H5="","",VLOOKUP(H5,祝日計算!$AR$2:$AU$1099,4,FALSE))</f>
        <v>0</v>
      </c>
      <c r="I4" s="89" t="str">
        <f ca="1">IF(DAY(H5)&gt;7,0,IF(H4=1,1,""))</f>
        <v/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43982</v>
      </c>
      <c r="C5" s="75" t="str">
        <f ca="1">IFERROR(VLOOKUP(B5,祝日計算!$AO$2:$AP$282,2,FALSE),"")</f>
        <v/>
      </c>
      <c r="D5" s="71">
        <f ca="1">B5+1</f>
        <v>43983</v>
      </c>
      <c r="E5" s="75" t="str">
        <f ca="1">IFERROR(VLOOKUP(D5,祝日計算!$AO$2:$AP$282,2,FALSE),"")</f>
        <v/>
      </c>
      <c r="F5" s="71">
        <f ca="1">D5+1</f>
        <v>43984</v>
      </c>
      <c r="G5" s="75" t="str">
        <f ca="1">IFERROR(VLOOKUP(F5,祝日計算!$AO$2:$AP$282,2,FALSE),"")</f>
        <v/>
      </c>
      <c r="H5" s="71">
        <f ca="1">F5+1</f>
        <v>43985</v>
      </c>
      <c r="I5" s="75" t="str">
        <f ca="1">IFERROR(VLOOKUP(H5,祝日計算!$AO$2:$AP$282,2,FALSE),"")</f>
        <v/>
      </c>
      <c r="J5" s="71">
        <f ca="1">H5+1</f>
        <v>43986</v>
      </c>
      <c r="K5" s="75" t="str">
        <f ca="1">IFERROR(VLOOKUP(J5,祝日計算!$AO$2:$AP$282,2,FALSE),"")</f>
        <v/>
      </c>
      <c r="L5" s="71">
        <f ca="1">J5+1</f>
        <v>43987</v>
      </c>
      <c r="M5" s="75" t="str">
        <f ca="1">IFERROR(VLOOKUP(L5,祝日計算!$AO$2:$AP$282,2,FALSE),"")</f>
        <v/>
      </c>
      <c r="N5" s="87">
        <f ca="1">L5+1</f>
        <v>43988</v>
      </c>
      <c r="O5" s="75" t="str">
        <f ca="1">IFERROR(VLOOKUP(N5,祝日計算!$AO$2:$AP$282,2,FALSE),"")</f>
        <v/>
      </c>
    </row>
    <row r="6" spans="2:15" ht="13.5" customHeight="1" x14ac:dyDescent="0.65"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8"/>
      <c r="O6" s="137"/>
    </row>
    <row r="7" spans="2:15" ht="13.5" customHeight="1" x14ac:dyDescent="0.65">
      <c r="B7" s="136"/>
      <c r="C7" s="137"/>
      <c r="D7" s="136"/>
      <c r="E7" s="137"/>
      <c r="F7" s="136"/>
      <c r="G7" s="137"/>
      <c r="H7" s="136"/>
      <c r="I7" s="137"/>
      <c r="J7" s="136"/>
      <c r="K7" s="137"/>
      <c r="L7" s="136"/>
      <c r="M7" s="137"/>
      <c r="N7" s="138"/>
      <c r="O7" s="137"/>
    </row>
    <row r="8" spans="2:15" ht="13.5" customHeight="1" x14ac:dyDescent="0.65">
      <c r="B8" s="136"/>
      <c r="C8" s="137"/>
      <c r="D8" s="136"/>
      <c r="E8" s="137"/>
      <c r="F8" s="136"/>
      <c r="G8" s="137"/>
      <c r="H8" s="136"/>
      <c r="I8" s="137"/>
      <c r="J8" s="136"/>
      <c r="K8" s="137"/>
      <c r="L8" s="136"/>
      <c r="M8" s="137"/>
      <c r="N8" s="138"/>
      <c r="O8" s="137"/>
    </row>
    <row r="9" spans="2:15" ht="13.5" customHeight="1" x14ac:dyDescent="0.65">
      <c r="B9" s="136"/>
      <c r="C9" s="137"/>
      <c r="D9" s="136"/>
      <c r="E9" s="137"/>
      <c r="F9" s="136"/>
      <c r="G9" s="137"/>
      <c r="H9" s="136"/>
      <c r="I9" s="137"/>
      <c r="J9" s="136"/>
      <c r="K9" s="137"/>
      <c r="L9" s="136"/>
      <c r="M9" s="137"/>
      <c r="N9" s="138"/>
      <c r="O9" s="137"/>
    </row>
    <row r="10" spans="2:15" ht="13.5" customHeight="1" x14ac:dyDescent="0.65">
      <c r="B10" s="139"/>
      <c r="C10" s="140"/>
      <c r="D10" s="139"/>
      <c r="E10" s="140"/>
      <c r="F10" s="139"/>
      <c r="G10" s="140"/>
      <c r="H10" s="139"/>
      <c r="I10" s="140"/>
      <c r="J10" s="139"/>
      <c r="K10" s="140"/>
      <c r="L10" s="139"/>
      <c r="M10" s="140"/>
      <c r="N10" s="141"/>
      <c r="O10" s="140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1</v>
      </c>
      <c r="G11" s="85">
        <f ca="1">IF(F11=1,1,"")</f>
        <v>1</v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43989</v>
      </c>
      <c r="C12" s="75" t="str">
        <f ca="1">IFERROR(VLOOKUP(B12,祝日計算!$AO$2:$AP$282,2,FALSE),"")</f>
        <v/>
      </c>
      <c r="D12" s="71">
        <f ca="1">B12+1</f>
        <v>43990</v>
      </c>
      <c r="E12" s="75" t="str">
        <f ca="1">IFERROR(VLOOKUP(D12,祝日計算!$AO$2:$AP$282,2,FALSE),"")</f>
        <v/>
      </c>
      <c r="F12" s="71">
        <f ca="1">D12+1</f>
        <v>43991</v>
      </c>
      <c r="G12" s="75" t="str">
        <f ca="1">IFERROR(VLOOKUP(F12,祝日計算!$AO$2:$AP$282,2,FALSE),"")</f>
        <v/>
      </c>
      <c r="H12" s="71">
        <f ca="1">F12+1</f>
        <v>43992</v>
      </c>
      <c r="I12" s="75" t="str">
        <f ca="1">IFERROR(VLOOKUP(H12,祝日計算!$AO$2:$AP$282,2,FALSE),"")</f>
        <v/>
      </c>
      <c r="J12" s="71">
        <f ca="1">H12+1</f>
        <v>43993</v>
      </c>
      <c r="K12" s="75" t="str">
        <f ca="1">IFERROR(VLOOKUP(J12,祝日計算!$AO$2:$AP$282,2,FALSE),"")</f>
        <v/>
      </c>
      <c r="L12" s="71">
        <f ca="1">J12+1</f>
        <v>43994</v>
      </c>
      <c r="M12" s="75" t="str">
        <f ca="1">IFERROR(VLOOKUP(L12,祝日計算!$AO$2:$AP$282,2,FALSE),"")</f>
        <v/>
      </c>
      <c r="N12" s="87">
        <f ca="1">L12+1</f>
        <v>43995</v>
      </c>
      <c r="O12" s="75" t="str">
        <f ca="1">IFERROR(VLOOKUP(N12,祝日計算!$AO$2:$AP$282,2,FALSE),"")</f>
        <v/>
      </c>
    </row>
    <row r="13" spans="2:15" ht="13.5" customHeight="1" x14ac:dyDescent="0.65">
      <c r="B13" s="136"/>
      <c r="C13" s="137"/>
      <c r="D13" s="136"/>
      <c r="E13" s="137"/>
      <c r="F13" s="136"/>
      <c r="G13" s="137"/>
      <c r="H13" s="136"/>
      <c r="I13" s="137"/>
      <c r="J13" s="136"/>
      <c r="K13" s="137"/>
      <c r="L13" s="136"/>
      <c r="M13" s="137"/>
      <c r="N13" s="138"/>
      <c r="O13" s="137"/>
    </row>
    <row r="14" spans="2:15" ht="13.5" customHeight="1" x14ac:dyDescent="0.65">
      <c r="B14" s="136"/>
      <c r="C14" s="137"/>
      <c r="D14" s="136"/>
      <c r="E14" s="137"/>
      <c r="F14" s="136"/>
      <c r="G14" s="137"/>
      <c r="H14" s="136"/>
      <c r="I14" s="137"/>
      <c r="J14" s="136"/>
      <c r="K14" s="137"/>
      <c r="L14" s="136"/>
      <c r="M14" s="137"/>
      <c r="N14" s="138"/>
      <c r="O14" s="137"/>
    </row>
    <row r="15" spans="2:15" ht="13.5" customHeight="1" x14ac:dyDescent="0.65">
      <c r="B15" s="136"/>
      <c r="C15" s="137"/>
      <c r="D15" s="136"/>
      <c r="E15" s="137"/>
      <c r="F15" s="136"/>
      <c r="G15" s="137"/>
      <c r="H15" s="136"/>
      <c r="I15" s="137"/>
      <c r="J15" s="136"/>
      <c r="K15" s="137"/>
      <c r="L15" s="136"/>
      <c r="M15" s="137"/>
      <c r="N15" s="138"/>
      <c r="O15" s="137"/>
    </row>
    <row r="16" spans="2:15" ht="13.5" customHeight="1" x14ac:dyDescent="0.65">
      <c r="B16" s="136"/>
      <c r="C16" s="137"/>
      <c r="D16" s="136"/>
      <c r="E16" s="137"/>
      <c r="F16" s="136"/>
      <c r="G16" s="137"/>
      <c r="H16" s="136"/>
      <c r="I16" s="137"/>
      <c r="J16" s="136"/>
      <c r="K16" s="137"/>
      <c r="L16" s="136"/>
      <c r="M16" s="137"/>
      <c r="N16" s="138"/>
      <c r="O16" s="137"/>
    </row>
    <row r="17" spans="2:15" ht="13.5" customHeight="1" x14ac:dyDescent="0.65">
      <c r="B17" s="139"/>
      <c r="C17" s="140"/>
      <c r="D17" s="139"/>
      <c r="E17" s="140"/>
      <c r="F17" s="139"/>
      <c r="G17" s="140"/>
      <c r="H17" s="139"/>
      <c r="I17" s="140"/>
      <c r="J17" s="139"/>
      <c r="K17" s="140"/>
      <c r="L17" s="139"/>
      <c r="M17" s="140"/>
      <c r="N17" s="141"/>
      <c r="O17" s="140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0</v>
      </c>
      <c r="G18" s="85" t="str">
        <f ca="1">IF(F18=1,1,"")</f>
        <v/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43996</v>
      </c>
      <c r="C19" s="75" t="str">
        <f ca="1">IFERROR(VLOOKUP(B19,祝日計算!$AO$2:$AP$282,2,FALSE),"")</f>
        <v/>
      </c>
      <c r="D19" s="71">
        <f ca="1">B19+1</f>
        <v>43997</v>
      </c>
      <c r="E19" s="75" t="str">
        <f ca="1">IFERROR(VLOOKUP(D19,祝日計算!$AO$2:$AP$282,2,FALSE),"")</f>
        <v/>
      </c>
      <c r="F19" s="71">
        <f ca="1">D19+1</f>
        <v>43998</v>
      </c>
      <c r="G19" s="75" t="str">
        <f ca="1">IFERROR(VLOOKUP(F19,祝日計算!$AO$2:$AP$282,2,FALSE),"")</f>
        <v/>
      </c>
      <c r="H19" s="71">
        <f ca="1">F19+1</f>
        <v>43999</v>
      </c>
      <c r="I19" s="75" t="str">
        <f ca="1">IFERROR(VLOOKUP(H19,祝日計算!$AO$2:$AP$282,2,FALSE),"")</f>
        <v/>
      </c>
      <c r="J19" s="71">
        <f ca="1">H19+1</f>
        <v>44000</v>
      </c>
      <c r="K19" s="75" t="str">
        <f ca="1">IFERROR(VLOOKUP(J19,祝日計算!$AO$2:$AP$282,2,FALSE),"")</f>
        <v/>
      </c>
      <c r="L19" s="71">
        <f ca="1">J19+1</f>
        <v>44001</v>
      </c>
      <c r="M19" s="75" t="str">
        <f ca="1">IFERROR(VLOOKUP(L19,祝日計算!$AO$2:$AP$282,2,FALSE),"")</f>
        <v/>
      </c>
      <c r="N19" s="87">
        <f ca="1">L19+1</f>
        <v>44002</v>
      </c>
      <c r="O19" s="75" t="str">
        <f ca="1">IFERROR(VLOOKUP(N19,祝日計算!$AO$2:$AP$282,2,FALSE),"")</f>
        <v/>
      </c>
    </row>
    <row r="20" spans="2:15" ht="13.5" customHeight="1" x14ac:dyDescent="0.65">
      <c r="B20" s="136"/>
      <c r="C20" s="137"/>
      <c r="D20" s="136"/>
      <c r="E20" s="137"/>
      <c r="F20" s="136"/>
      <c r="G20" s="137"/>
      <c r="H20" s="136"/>
      <c r="I20" s="137"/>
      <c r="J20" s="136"/>
      <c r="K20" s="137"/>
      <c r="L20" s="136"/>
      <c r="M20" s="137"/>
      <c r="N20" s="138"/>
      <c r="O20" s="137"/>
    </row>
    <row r="21" spans="2:15" ht="13.5" customHeight="1" x14ac:dyDescent="0.65">
      <c r="B21" s="136"/>
      <c r="C21" s="137"/>
      <c r="D21" s="136"/>
      <c r="E21" s="137"/>
      <c r="F21" s="136"/>
      <c r="G21" s="137"/>
      <c r="H21" s="136"/>
      <c r="I21" s="137"/>
      <c r="J21" s="136"/>
      <c r="K21" s="137"/>
      <c r="L21" s="136"/>
      <c r="M21" s="137"/>
      <c r="N21" s="138"/>
      <c r="O21" s="137"/>
    </row>
    <row r="22" spans="2:15" ht="13.5" customHeight="1" x14ac:dyDescent="0.65">
      <c r="B22" s="136"/>
      <c r="C22" s="137"/>
      <c r="D22" s="136"/>
      <c r="E22" s="137"/>
      <c r="F22" s="136"/>
      <c r="G22" s="137"/>
      <c r="H22" s="136"/>
      <c r="I22" s="137"/>
      <c r="J22" s="136"/>
      <c r="K22" s="137"/>
      <c r="L22" s="136"/>
      <c r="M22" s="137"/>
      <c r="N22" s="138"/>
      <c r="O22" s="137"/>
    </row>
    <row r="23" spans="2:15" ht="13.5" customHeight="1" x14ac:dyDescent="0.65">
      <c r="B23" s="136"/>
      <c r="C23" s="137"/>
      <c r="D23" s="136"/>
      <c r="E23" s="137"/>
      <c r="F23" s="136"/>
      <c r="G23" s="137"/>
      <c r="H23" s="136"/>
      <c r="I23" s="137"/>
      <c r="J23" s="136"/>
      <c r="K23" s="137"/>
      <c r="L23" s="136"/>
      <c r="M23" s="137"/>
      <c r="N23" s="138"/>
      <c r="O23" s="137"/>
    </row>
    <row r="24" spans="2:15" ht="13.5" customHeight="1" x14ac:dyDescent="0.65">
      <c r="B24" s="139"/>
      <c r="C24" s="140"/>
      <c r="D24" s="139"/>
      <c r="E24" s="140"/>
      <c r="F24" s="139"/>
      <c r="G24" s="140"/>
      <c r="H24" s="139"/>
      <c r="I24" s="140"/>
      <c r="J24" s="139"/>
      <c r="K24" s="140"/>
      <c r="L24" s="139"/>
      <c r="M24" s="140"/>
      <c r="N24" s="141"/>
      <c r="O24" s="140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1</v>
      </c>
      <c r="G25" s="85">
        <f ca="1">IF(F25=1,1,"")</f>
        <v>1</v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44003</v>
      </c>
      <c r="C26" s="75" t="str">
        <f ca="1">IFERROR(VLOOKUP(B26,祝日計算!$AO$2:$AP$282,2,FALSE),"")</f>
        <v/>
      </c>
      <c r="D26" s="71">
        <f ca="1">B26+1</f>
        <v>44004</v>
      </c>
      <c r="E26" s="75" t="str">
        <f ca="1">IFERROR(VLOOKUP(D26,祝日計算!$AO$2:$AP$282,2,FALSE),"")</f>
        <v/>
      </c>
      <c r="F26" s="71">
        <f ca="1">D26+1</f>
        <v>44005</v>
      </c>
      <c r="G26" s="75" t="str">
        <f ca="1">IFERROR(VLOOKUP(F26,祝日計算!$AO$2:$AP$282,2,FALSE),"")</f>
        <v/>
      </c>
      <c r="H26" s="71">
        <f ca="1">F26+1</f>
        <v>44006</v>
      </c>
      <c r="I26" s="75" t="str">
        <f ca="1">IFERROR(VLOOKUP(H26,祝日計算!$AO$2:$AP$282,2,FALSE),"")</f>
        <v/>
      </c>
      <c r="J26" s="71">
        <f ca="1">H26+1</f>
        <v>44007</v>
      </c>
      <c r="K26" s="75" t="str">
        <f ca="1">IFERROR(VLOOKUP(J26,祝日計算!$AO$2:$AP$282,2,FALSE),"")</f>
        <v/>
      </c>
      <c r="L26" s="71">
        <f ca="1">J26+1</f>
        <v>44008</v>
      </c>
      <c r="M26" s="75" t="str">
        <f ca="1">IFERROR(VLOOKUP(L26,祝日計算!$AO$2:$AP$282,2,FALSE),"")</f>
        <v/>
      </c>
      <c r="N26" s="87">
        <f ca="1">L26+1</f>
        <v>44009</v>
      </c>
      <c r="O26" s="75" t="str">
        <f ca="1">IFERROR(VLOOKUP(N26,祝日計算!$AO$2:$AP$282,2,FALSE),"")</f>
        <v/>
      </c>
    </row>
    <row r="27" spans="2:15" ht="13.5" customHeight="1" x14ac:dyDescent="0.65">
      <c r="B27" s="136"/>
      <c r="C27" s="137"/>
      <c r="D27" s="136"/>
      <c r="E27" s="137"/>
      <c r="F27" s="136"/>
      <c r="G27" s="137"/>
      <c r="H27" s="136"/>
      <c r="I27" s="137"/>
      <c r="J27" s="136"/>
      <c r="K27" s="137"/>
      <c r="L27" s="136"/>
      <c r="M27" s="137"/>
      <c r="N27" s="138"/>
      <c r="O27" s="137"/>
    </row>
    <row r="28" spans="2:15" ht="13.5" customHeight="1" x14ac:dyDescent="0.65"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8"/>
      <c r="O28" s="137"/>
    </row>
    <row r="29" spans="2:15" ht="13.5" customHeight="1" x14ac:dyDescent="0.65">
      <c r="B29" s="136"/>
      <c r="C29" s="137"/>
      <c r="D29" s="136"/>
      <c r="E29" s="137"/>
      <c r="F29" s="136"/>
      <c r="G29" s="137"/>
      <c r="H29" s="136"/>
      <c r="I29" s="137"/>
      <c r="J29" s="136"/>
      <c r="K29" s="137"/>
      <c r="L29" s="136"/>
      <c r="M29" s="137"/>
      <c r="N29" s="138"/>
      <c r="O29" s="137"/>
    </row>
    <row r="30" spans="2:15" ht="13.5" customHeight="1" x14ac:dyDescent="0.65">
      <c r="B30" s="136"/>
      <c r="C30" s="137"/>
      <c r="D30" s="136"/>
      <c r="E30" s="137"/>
      <c r="F30" s="136"/>
      <c r="G30" s="137"/>
      <c r="H30" s="136"/>
      <c r="I30" s="137"/>
      <c r="J30" s="136"/>
      <c r="K30" s="137"/>
      <c r="L30" s="136"/>
      <c r="M30" s="137"/>
      <c r="N30" s="138"/>
      <c r="O30" s="137"/>
    </row>
    <row r="31" spans="2:15" ht="13.5" customHeight="1" x14ac:dyDescent="0.65">
      <c r="B31" s="139"/>
      <c r="C31" s="140"/>
      <c r="D31" s="139"/>
      <c r="E31" s="140"/>
      <c r="F31" s="139"/>
      <c r="G31" s="140"/>
      <c r="H31" s="139"/>
      <c r="I31" s="140"/>
      <c r="J31" s="139"/>
      <c r="K31" s="140"/>
      <c r="L31" s="139"/>
      <c r="M31" s="140"/>
      <c r="N31" s="141"/>
      <c r="O31" s="140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0</v>
      </c>
      <c r="G32" s="85" t="str">
        <f ca="1">IF(DAY(F33)&lt;10,0,IF(F32=1,1,""))</f>
        <v/>
      </c>
      <c r="H32" s="86">
        <f ca="1">IF(H33="","",VLOOKUP(H33,祝日計算!$AR$2:$AU$1099,4,FALSE))</f>
        <v>0</v>
      </c>
      <c r="I32" s="85">
        <f ca="1">IF(DAY(H33)&lt;10,0,IF(H32=1,1,""))</f>
        <v>0</v>
      </c>
      <c r="J32" s="86">
        <f ca="1">IF(J33="","",VLOOKUP(J33,祝日計算!$AR$2:$AU$1099,4,FALSE))</f>
        <v>0</v>
      </c>
      <c r="K32" s="85">
        <f ca="1">IF(DAY(J33)&lt;10,0,IF(J32=1,1,""))</f>
        <v>0</v>
      </c>
      <c r="L32" s="86">
        <f ca="1">IF(L33="","",VLOOKUP(L33,祝日計算!$AR$2:$AU$1099,4,FALSE))</f>
        <v>0</v>
      </c>
      <c r="M32" s="85">
        <f ca="1">IF(DAY(L33)&lt;10,0,IF(L32=1,1,""))</f>
        <v>0</v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44010</v>
      </c>
      <c r="C33" s="75" t="str">
        <f ca="1">IFERROR(VLOOKUP(B33,祝日計算!$AO$2:$AP$282,2,FALSE),"")</f>
        <v/>
      </c>
      <c r="D33" s="71">
        <f ca="1">B33+1</f>
        <v>44011</v>
      </c>
      <c r="E33" s="75" t="str">
        <f ca="1">IFERROR(VLOOKUP(D33,祝日計算!$AO$2:$AP$282,2,FALSE),"")</f>
        <v/>
      </c>
      <c r="F33" s="71">
        <f ca="1">D33+1</f>
        <v>44012</v>
      </c>
      <c r="G33" s="75" t="str">
        <f ca="1">IFERROR(VLOOKUP(F33,祝日計算!$AO$2:$AP$282,2,FALSE),"")</f>
        <v/>
      </c>
      <c r="H33" s="71">
        <f ca="1">F33+1</f>
        <v>44013</v>
      </c>
      <c r="I33" s="75" t="str">
        <f ca="1">IFERROR(VLOOKUP(H33,祝日計算!$AO$2:$AP$282,2,FALSE),"")</f>
        <v/>
      </c>
      <c r="J33" s="71">
        <f ca="1">H33+1</f>
        <v>44014</v>
      </c>
      <c r="K33" s="75" t="str">
        <f ca="1">IFERROR(VLOOKUP(J33,祝日計算!$AO$2:$AP$282,2,FALSE),"")</f>
        <v/>
      </c>
      <c r="L33" s="71">
        <f ca="1">J33+1</f>
        <v>44015</v>
      </c>
      <c r="M33" s="75" t="str">
        <f ca="1">IFERROR(VLOOKUP(L33,祝日計算!$AO$2:$AP$282,2,FALSE),"")</f>
        <v/>
      </c>
      <c r="N33" s="87">
        <f ca="1">L33+1</f>
        <v>44016</v>
      </c>
      <c r="O33" s="75" t="str">
        <f ca="1">IFERROR(VLOOKUP(N33,祝日計算!$AO$2:$AP$282,2,FALSE),"")</f>
        <v/>
      </c>
    </row>
    <row r="34" spans="2:15" ht="13.5" customHeight="1" x14ac:dyDescent="0.65">
      <c r="B34" s="136"/>
      <c r="C34" s="137"/>
      <c r="D34" s="136"/>
      <c r="E34" s="137"/>
      <c r="F34" s="136"/>
      <c r="G34" s="137"/>
      <c r="H34" s="136"/>
      <c r="I34" s="137"/>
      <c r="J34" s="136"/>
      <c r="K34" s="137"/>
      <c r="L34" s="136"/>
      <c r="M34" s="137"/>
      <c r="N34" s="138"/>
      <c r="O34" s="137"/>
    </row>
    <row r="35" spans="2:15" ht="13.5" customHeight="1" x14ac:dyDescent="0.65">
      <c r="B35" s="136"/>
      <c r="C35" s="137"/>
      <c r="D35" s="136"/>
      <c r="E35" s="137"/>
      <c r="F35" s="136"/>
      <c r="G35" s="137"/>
      <c r="H35" s="136"/>
      <c r="I35" s="137"/>
      <c r="J35" s="136"/>
      <c r="K35" s="137"/>
      <c r="L35" s="136"/>
      <c r="M35" s="137"/>
      <c r="N35" s="138"/>
      <c r="O35" s="137"/>
    </row>
    <row r="36" spans="2:15" ht="13.5" customHeight="1" x14ac:dyDescent="0.65">
      <c r="B36" s="136"/>
      <c r="C36" s="137"/>
      <c r="D36" s="136"/>
      <c r="E36" s="137"/>
      <c r="F36" s="136"/>
      <c r="G36" s="137"/>
      <c r="H36" s="136"/>
      <c r="I36" s="137"/>
      <c r="J36" s="136"/>
      <c r="K36" s="137"/>
      <c r="L36" s="136"/>
      <c r="M36" s="137"/>
      <c r="N36" s="138"/>
      <c r="O36" s="137"/>
    </row>
    <row r="37" spans="2:15" ht="13.5" customHeight="1" x14ac:dyDescent="0.65">
      <c r="B37" s="136"/>
      <c r="C37" s="137"/>
      <c r="D37" s="136"/>
      <c r="E37" s="137"/>
      <c r="F37" s="136"/>
      <c r="G37" s="137"/>
      <c r="H37" s="136"/>
      <c r="I37" s="137"/>
      <c r="J37" s="136"/>
      <c r="K37" s="137"/>
      <c r="L37" s="136"/>
      <c r="M37" s="137"/>
      <c r="N37" s="138"/>
      <c r="O37" s="137"/>
    </row>
    <row r="38" spans="2:15" ht="13.5" customHeight="1" x14ac:dyDescent="0.65"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41"/>
      <c r="O38" s="140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44017</v>
      </c>
      <c r="C40" s="75" t="str">
        <f ca="1">IFERROR(VLOOKUP(B40,祝日計算!$AO$2:$AP$282,2,FALSE),"")</f>
        <v/>
      </c>
      <c r="D40" s="71">
        <f ca="1">B40+1</f>
        <v>44018</v>
      </c>
      <c r="E40" s="75" t="str">
        <f ca="1">IFERROR(VLOOKUP(D40,祝日計算!$AO$2:$AP$282,2,FALSE),"")</f>
        <v/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2:15" ht="13.5" customHeight="1" x14ac:dyDescent="0.65">
      <c r="B41" s="136"/>
      <c r="C41" s="137"/>
      <c r="D41" s="136"/>
      <c r="E41" s="137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2:15" ht="13.5" customHeight="1" x14ac:dyDescent="0.65">
      <c r="B42" s="136"/>
      <c r="C42" s="137"/>
      <c r="D42" s="136"/>
      <c r="E42" s="137"/>
      <c r="F42" s="143"/>
      <c r="G42" s="143"/>
      <c r="H42" s="143"/>
      <c r="I42" s="143"/>
      <c r="J42" s="143"/>
      <c r="K42" s="143"/>
      <c r="L42" s="143"/>
      <c r="M42" s="143"/>
      <c r="N42" s="143"/>
      <c r="O42" s="143"/>
    </row>
    <row r="43" spans="2:15" ht="13.5" customHeight="1" x14ac:dyDescent="0.65">
      <c r="B43" s="136"/>
      <c r="C43" s="137"/>
      <c r="D43" s="136"/>
      <c r="E43" s="137"/>
      <c r="F43" s="143"/>
      <c r="G43" s="143"/>
      <c r="H43" s="143"/>
      <c r="I43" s="143"/>
      <c r="J43" s="143"/>
      <c r="K43" s="143"/>
      <c r="L43" s="143"/>
      <c r="M43" s="143"/>
      <c r="N43" s="143"/>
      <c r="O43" s="143"/>
    </row>
    <row r="44" spans="2:15" ht="13.5" customHeight="1" x14ac:dyDescent="0.65">
      <c r="B44" s="136"/>
      <c r="C44" s="137"/>
      <c r="D44" s="136"/>
      <c r="E44" s="137"/>
      <c r="F44" s="143"/>
      <c r="G44" s="143"/>
      <c r="H44" s="143"/>
      <c r="I44" s="143"/>
      <c r="J44" s="143"/>
      <c r="K44" s="143"/>
      <c r="L44" s="143"/>
      <c r="M44" s="143"/>
      <c r="N44" s="143"/>
      <c r="O44" s="143"/>
    </row>
    <row r="45" spans="2:15" ht="13.5" customHeight="1" x14ac:dyDescent="0.65">
      <c r="B45" s="139"/>
      <c r="C45" s="140"/>
      <c r="D45" s="139"/>
      <c r="E45" s="140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</sheetData>
  <sheetProtection algorithmName="SHA-512" hashValue="PpREVxVTI1gUHd/cXSCZfMNbq7xZLe7nnRXRNvEdwzCEkqsxPM0NjxrAAyZlUpiIlcVQnA0Gqcq/NmDHUR1iJg==" saltValue="C+l3XQ/2y+OhAt6brOZxCw==" spinCount="100000" sheet="1" selectLockedCells="1"/>
  <mergeCells count="198"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</mergeCells>
  <phoneticPr fontId="3"/>
  <conditionalFormatting sqref="G39 I39 K39 M39">
    <cfRule type="expression" dxfId="4109" priority="373">
      <formula>DAY(G34)&lt;10</formula>
    </cfRule>
    <cfRule type="expression" dxfId="4108" priority="374">
      <formula>H34=1</formula>
    </cfRule>
  </conditionalFormatting>
  <conditionalFormatting sqref="B6:C6">
    <cfRule type="expression" dxfId="4107" priority="375">
      <formula>C4=1</formula>
    </cfRule>
    <cfRule type="expression" dxfId="4106" priority="376">
      <formula>C4=0</formula>
    </cfRule>
  </conditionalFormatting>
  <conditionalFormatting sqref="C5">
    <cfRule type="expression" dxfId="4105" priority="377">
      <formula>DAY(B5)&gt;7</formula>
    </cfRule>
    <cfRule type="expression" dxfId="4104" priority="378">
      <formula>B4=1</formula>
    </cfRule>
  </conditionalFormatting>
  <conditionalFormatting sqref="B5">
    <cfRule type="expression" dxfId="4103" priority="379">
      <formula>C4=1</formula>
    </cfRule>
    <cfRule type="expression" dxfId="4102" priority="380">
      <formula>C4=0</formula>
    </cfRule>
  </conditionalFormatting>
  <conditionalFormatting sqref="O5">
    <cfRule type="expression" dxfId="4101" priority="381">
      <formula>O4=2</formula>
    </cfRule>
    <cfRule type="expression" dxfId="4100" priority="382">
      <formula>O4=1</formula>
    </cfRule>
  </conditionalFormatting>
  <conditionalFormatting sqref="C12">
    <cfRule type="expression" dxfId="4099" priority="383">
      <formula>C11=1</formula>
    </cfRule>
  </conditionalFormatting>
  <conditionalFormatting sqref="B12">
    <cfRule type="expression" dxfId="4098" priority="384">
      <formula>C11=1</formula>
    </cfRule>
  </conditionalFormatting>
  <conditionalFormatting sqref="O33">
    <cfRule type="expression" dxfId="4097" priority="391">
      <formula>O32=0</formula>
    </cfRule>
    <cfRule type="expression" dxfId="4096" priority="392">
      <formula>O32=1</formula>
    </cfRule>
    <cfRule type="expression" dxfId="4095" priority="393">
      <formula>O32=2</formula>
    </cfRule>
  </conditionalFormatting>
  <conditionalFormatting sqref="N39">
    <cfRule type="expression" dxfId="4094" priority="394">
      <formula>#REF!=0</formula>
    </cfRule>
    <cfRule type="expression" dxfId="4093" priority="395">
      <formula>DAY(N34)&lt;10</formula>
    </cfRule>
    <cfRule type="expression" dxfId="4092" priority="396">
      <formula>O34&lt;&gt;""</formula>
    </cfRule>
    <cfRule type="expression" dxfId="4091" priority="397">
      <formula>#REF!=1</formula>
    </cfRule>
  </conditionalFormatting>
  <conditionalFormatting sqref="N5">
    <cfRule type="expression" dxfId="4090" priority="398">
      <formula>O4=2</formula>
    </cfRule>
    <cfRule type="expression" dxfId="4089" priority="399">
      <formula>O4=1</formula>
    </cfRule>
  </conditionalFormatting>
  <conditionalFormatting sqref="N34">
    <cfRule type="expression" dxfId="4088" priority="400">
      <formula>O32=0</formula>
    </cfRule>
    <cfRule type="expression" dxfId="4087" priority="401">
      <formula>O32=1</formula>
    </cfRule>
    <cfRule type="expression" dxfId="4086" priority="402">
      <formula>O32=2</formula>
    </cfRule>
  </conditionalFormatting>
  <conditionalFormatting sqref="N33">
    <cfRule type="expression" dxfId="4085" priority="403">
      <formula>O32=0</formula>
    </cfRule>
    <cfRule type="expression" dxfId="4084" priority="404">
      <formula>O32=1</formula>
    </cfRule>
    <cfRule type="expression" dxfId="4083" priority="405">
      <formula>O32=2</formula>
    </cfRule>
  </conditionalFormatting>
  <conditionalFormatting sqref="L39 J39 H39 F39">
    <cfRule type="expression" dxfId="4082" priority="406">
      <formula>DAY(F34)&lt;10</formula>
    </cfRule>
    <cfRule type="expression" dxfId="4081" priority="407">
      <formula>#REF!=1</formula>
    </cfRule>
  </conditionalFormatting>
  <conditionalFormatting sqref="B7:C7">
    <cfRule type="expression" dxfId="4080" priority="371">
      <formula>C4=1</formula>
    </cfRule>
    <cfRule type="expression" dxfId="4079" priority="372">
      <formula>C4=0</formula>
    </cfRule>
  </conditionalFormatting>
  <conditionalFormatting sqref="B8:C8">
    <cfRule type="expression" dxfId="4078" priority="369">
      <formula>C4=1</formula>
    </cfRule>
    <cfRule type="expression" dxfId="4077" priority="370">
      <formula>C4=0</formula>
    </cfRule>
  </conditionalFormatting>
  <conditionalFormatting sqref="B9:C9">
    <cfRule type="expression" dxfId="4076" priority="367">
      <formula>C4=1</formula>
    </cfRule>
    <cfRule type="expression" dxfId="4075" priority="368">
      <formula>C4=0</formula>
    </cfRule>
  </conditionalFormatting>
  <conditionalFormatting sqref="B10:C10">
    <cfRule type="expression" dxfId="4074" priority="365">
      <formula>C4=1</formula>
    </cfRule>
    <cfRule type="expression" dxfId="4073" priority="366">
      <formula>C4=0</formula>
    </cfRule>
  </conditionalFormatting>
  <conditionalFormatting sqref="D6:E6">
    <cfRule type="expression" dxfId="4072" priority="359">
      <formula>E4=1</formula>
    </cfRule>
    <cfRule type="expression" dxfId="4071" priority="360">
      <formula>E4=0</formula>
    </cfRule>
  </conditionalFormatting>
  <conditionalFormatting sqref="E5">
    <cfRule type="expression" dxfId="4070" priority="361">
      <formula>DAY(D5)&gt;7</formula>
    </cfRule>
    <cfRule type="expression" dxfId="4069" priority="362">
      <formula>D4=1</formula>
    </cfRule>
  </conditionalFormatting>
  <conditionalFormatting sqref="D5">
    <cfRule type="expression" dxfId="4068" priority="363">
      <formula>E4=1</formula>
    </cfRule>
    <cfRule type="expression" dxfId="4067" priority="364">
      <formula>E4=0</formula>
    </cfRule>
  </conditionalFormatting>
  <conditionalFormatting sqref="D7:E7">
    <cfRule type="expression" dxfId="4066" priority="357">
      <formula>E4=1</formula>
    </cfRule>
    <cfRule type="expression" dxfId="4065" priority="358">
      <formula>E4=0</formula>
    </cfRule>
  </conditionalFormatting>
  <conditionalFormatting sqref="D8:E8">
    <cfRule type="expression" dxfId="4064" priority="355">
      <formula>E4=1</formula>
    </cfRule>
    <cfRule type="expression" dxfId="4063" priority="356">
      <formula>E4=0</formula>
    </cfRule>
  </conditionalFormatting>
  <conditionalFormatting sqref="D9:E9">
    <cfRule type="expression" dxfId="4062" priority="353">
      <formula>E4=1</formula>
    </cfRule>
    <cfRule type="expression" dxfId="4061" priority="354">
      <formula>E4=0</formula>
    </cfRule>
  </conditionalFormatting>
  <conditionalFormatting sqref="D10:E10">
    <cfRule type="expression" dxfId="4060" priority="351">
      <formula>E4=1</formula>
    </cfRule>
    <cfRule type="expression" dxfId="4059" priority="352">
      <formula>E4=0</formula>
    </cfRule>
  </conditionalFormatting>
  <conditionalFormatting sqref="F6:G6">
    <cfRule type="expression" dxfId="4058" priority="345">
      <formula>G4=1</formula>
    </cfRule>
    <cfRule type="expression" dxfId="4057" priority="346">
      <formula>G4=0</formula>
    </cfRule>
  </conditionalFormatting>
  <conditionalFormatting sqref="G5">
    <cfRule type="expression" dxfId="4056" priority="347">
      <formula>DAY(F5)&gt;7</formula>
    </cfRule>
    <cfRule type="expression" dxfId="4055" priority="348">
      <formula>F4=1</formula>
    </cfRule>
  </conditionalFormatting>
  <conditionalFormatting sqref="F5">
    <cfRule type="expression" dxfId="4054" priority="349">
      <formula>G4=1</formula>
    </cfRule>
    <cfRule type="expression" dxfId="4053" priority="350">
      <formula>G4=0</formula>
    </cfRule>
  </conditionalFormatting>
  <conditionalFormatting sqref="F7:G7">
    <cfRule type="expression" dxfId="4052" priority="343">
      <formula>G4=1</formula>
    </cfRule>
    <cfRule type="expression" dxfId="4051" priority="344">
      <formula>G4=0</formula>
    </cfRule>
  </conditionalFormatting>
  <conditionalFormatting sqref="F8:G8">
    <cfRule type="expression" dxfId="4050" priority="341">
      <formula>G4=1</formula>
    </cfRule>
    <cfRule type="expression" dxfId="4049" priority="342">
      <formula>G4=0</formula>
    </cfRule>
  </conditionalFormatting>
  <conditionalFormatting sqref="F9:G9">
    <cfRule type="expression" dxfId="4048" priority="339">
      <formula>G4=1</formula>
    </cfRule>
    <cfRule type="expression" dxfId="4047" priority="340">
      <formula>G4=0</formula>
    </cfRule>
  </conditionalFormatting>
  <conditionalFormatting sqref="F10:G10">
    <cfRule type="expression" dxfId="4046" priority="337">
      <formula>G4=1</formula>
    </cfRule>
    <cfRule type="expression" dxfId="4045" priority="338">
      <formula>G4=0</formula>
    </cfRule>
  </conditionalFormatting>
  <conditionalFormatting sqref="H6:I6">
    <cfRule type="expression" dxfId="4044" priority="331">
      <formula>I4=1</formula>
    </cfRule>
    <cfRule type="expression" dxfId="4043" priority="332">
      <formula>I4=0</formula>
    </cfRule>
  </conditionalFormatting>
  <conditionalFormatting sqref="I5">
    <cfRule type="expression" dxfId="4042" priority="333">
      <formula>DAY(H5)&gt;7</formula>
    </cfRule>
    <cfRule type="expression" dxfId="4041" priority="334">
      <formula>H4=1</formula>
    </cfRule>
  </conditionalFormatting>
  <conditionalFormatting sqref="H5">
    <cfRule type="expression" dxfId="4040" priority="335">
      <formula>I4=1</formula>
    </cfRule>
    <cfRule type="expression" dxfId="4039" priority="336">
      <formula>I4=0</formula>
    </cfRule>
  </conditionalFormatting>
  <conditionalFormatting sqref="H7:I7">
    <cfRule type="expression" dxfId="4038" priority="329">
      <formula>I4=1</formula>
    </cfRule>
    <cfRule type="expression" dxfId="4037" priority="330">
      <formula>I4=0</formula>
    </cfRule>
  </conditionalFormatting>
  <conditionalFormatting sqref="H8:I8">
    <cfRule type="expression" dxfId="4036" priority="327">
      <formula>I4=1</formula>
    </cfRule>
    <cfRule type="expression" dxfId="4035" priority="328">
      <formula>I4=0</formula>
    </cfRule>
  </conditionalFormatting>
  <conditionalFormatting sqref="H9:I9">
    <cfRule type="expression" dxfId="4034" priority="325">
      <formula>I4=1</formula>
    </cfRule>
    <cfRule type="expression" dxfId="4033" priority="326">
      <formula>I4=0</formula>
    </cfRule>
  </conditionalFormatting>
  <conditionalFormatting sqref="H10:I10">
    <cfRule type="expression" dxfId="4032" priority="323">
      <formula>I4=1</formula>
    </cfRule>
    <cfRule type="expression" dxfId="4031" priority="324">
      <formula>I4=0</formula>
    </cfRule>
  </conditionalFormatting>
  <conditionalFormatting sqref="J6:K6">
    <cfRule type="expression" dxfId="4030" priority="317">
      <formula>K4=1</formula>
    </cfRule>
    <cfRule type="expression" dxfId="4029" priority="318">
      <formula>K4=0</formula>
    </cfRule>
  </conditionalFormatting>
  <conditionalFormatting sqref="K5">
    <cfRule type="expression" dxfId="4028" priority="319">
      <formula>DAY(J5)&gt;7</formula>
    </cfRule>
    <cfRule type="expression" dxfId="4027" priority="320">
      <formula>J4=1</formula>
    </cfRule>
  </conditionalFormatting>
  <conditionalFormatting sqref="J5">
    <cfRule type="expression" dxfId="4026" priority="321">
      <formula>K4=1</formula>
    </cfRule>
    <cfRule type="expression" dxfId="4025" priority="322">
      <formula>K4=0</formula>
    </cfRule>
  </conditionalFormatting>
  <conditionalFormatting sqref="J7:K7">
    <cfRule type="expression" dxfId="4024" priority="315">
      <formula>K4=1</formula>
    </cfRule>
    <cfRule type="expression" dxfId="4023" priority="316">
      <formula>K4=0</formula>
    </cfRule>
  </conditionalFormatting>
  <conditionalFormatting sqref="J8:K8">
    <cfRule type="expression" dxfId="4022" priority="313">
      <formula>K4=1</formula>
    </cfRule>
    <cfRule type="expression" dxfId="4021" priority="314">
      <formula>K4=0</formula>
    </cfRule>
  </conditionalFormatting>
  <conditionalFormatting sqref="J9:K9">
    <cfRule type="expression" dxfId="4020" priority="311">
      <formula>K4=1</formula>
    </cfRule>
    <cfRule type="expression" dxfId="4019" priority="312">
      <formula>K4=0</formula>
    </cfRule>
  </conditionalFormatting>
  <conditionalFormatting sqref="J10:K10">
    <cfRule type="expression" dxfId="4018" priority="309">
      <formula>K4=1</formula>
    </cfRule>
    <cfRule type="expression" dxfId="4017" priority="310">
      <formula>K4=0</formula>
    </cfRule>
  </conditionalFormatting>
  <conditionalFormatting sqref="L6:M6">
    <cfRule type="expression" dxfId="4016" priority="303">
      <formula>M4=1</formula>
    </cfRule>
    <cfRule type="expression" dxfId="4015" priority="304">
      <formula>M4=0</formula>
    </cfRule>
  </conditionalFormatting>
  <conditionalFormatting sqref="M5">
    <cfRule type="expression" dxfId="4014" priority="305">
      <formula>DAY(L5)&gt;7</formula>
    </cfRule>
    <cfRule type="expression" dxfId="4013" priority="306">
      <formula>L4=1</formula>
    </cfRule>
  </conditionalFormatting>
  <conditionalFormatting sqref="L5">
    <cfRule type="expression" dxfId="4012" priority="307">
      <formula>M4=1</formula>
    </cfRule>
    <cfRule type="expression" dxfId="4011" priority="308">
      <formula>M4=0</formula>
    </cfRule>
  </conditionalFormatting>
  <conditionalFormatting sqref="L7:M7">
    <cfRule type="expression" dxfId="4010" priority="301">
      <formula>M4=1</formula>
    </cfRule>
    <cfRule type="expression" dxfId="4009" priority="302">
      <formula>M4=0</formula>
    </cfRule>
  </conditionalFormatting>
  <conditionalFormatting sqref="L8:M8">
    <cfRule type="expression" dxfId="4008" priority="299">
      <formula>M4=1</formula>
    </cfRule>
    <cfRule type="expression" dxfId="4007" priority="300">
      <formula>M4=0</formula>
    </cfRule>
  </conditionalFormatting>
  <conditionalFormatting sqref="L9:M9">
    <cfRule type="expression" dxfId="4006" priority="297">
      <formula>M4=1</formula>
    </cfRule>
    <cfRule type="expression" dxfId="4005" priority="298">
      <formula>M4=0</formula>
    </cfRule>
  </conditionalFormatting>
  <conditionalFormatting sqref="L10:M10">
    <cfRule type="expression" dxfId="4004" priority="295">
      <formula>M4=1</formula>
    </cfRule>
    <cfRule type="expression" dxfId="4003" priority="296">
      <formula>M4=0</formula>
    </cfRule>
  </conditionalFormatting>
  <conditionalFormatting sqref="N6">
    <cfRule type="expression" dxfId="4002" priority="293">
      <formula>O4=1</formula>
    </cfRule>
    <cfRule type="expression" dxfId="4001" priority="294">
      <formula>O4=2</formula>
    </cfRule>
  </conditionalFormatting>
  <conditionalFormatting sqref="N7">
    <cfRule type="expression" dxfId="4000" priority="291">
      <formula>O4=1</formula>
    </cfRule>
    <cfRule type="expression" dxfId="3999" priority="292">
      <formula>O4=2</formula>
    </cfRule>
  </conditionalFormatting>
  <conditionalFormatting sqref="N8">
    <cfRule type="expression" dxfId="3998" priority="289">
      <formula>O4=1</formula>
    </cfRule>
    <cfRule type="expression" dxfId="3997" priority="290">
      <formula>O4=2</formula>
    </cfRule>
  </conditionalFormatting>
  <conditionalFormatting sqref="N9">
    <cfRule type="expression" dxfId="3996" priority="287">
      <formula>O4=1</formula>
    </cfRule>
    <cfRule type="expression" dxfId="3995" priority="288">
      <formula>O4=2</formula>
    </cfRule>
  </conditionalFormatting>
  <conditionalFormatting sqref="N10">
    <cfRule type="expression" dxfId="3994" priority="285">
      <formula>O4=1</formula>
    </cfRule>
    <cfRule type="expression" dxfId="3993" priority="286">
      <formula>O4=2</formula>
    </cfRule>
  </conditionalFormatting>
  <conditionalFormatting sqref="O12">
    <cfRule type="expression" dxfId="3992" priority="281">
      <formula>O11=2</formula>
    </cfRule>
    <cfRule type="expression" dxfId="3991" priority="282">
      <formula>O11=1</formula>
    </cfRule>
  </conditionalFormatting>
  <conditionalFormatting sqref="N12">
    <cfRule type="expression" dxfId="3990" priority="283">
      <formula>O11=2</formula>
    </cfRule>
    <cfRule type="expression" dxfId="3989" priority="284">
      <formula>O11=1</formula>
    </cfRule>
  </conditionalFormatting>
  <conditionalFormatting sqref="N13">
    <cfRule type="expression" dxfId="3988" priority="279">
      <formula>O11=1</formula>
    </cfRule>
    <cfRule type="expression" dxfId="3987" priority="280">
      <formula>O11=2</formula>
    </cfRule>
  </conditionalFormatting>
  <conditionalFormatting sqref="N14">
    <cfRule type="expression" dxfId="3986" priority="277">
      <formula>O11=1</formula>
    </cfRule>
    <cfRule type="expression" dxfId="3985" priority="278">
      <formula>O11=2</formula>
    </cfRule>
  </conditionalFormatting>
  <conditionalFormatting sqref="N15">
    <cfRule type="expression" dxfId="3984" priority="275">
      <formula>O11=1</formula>
    </cfRule>
    <cfRule type="expression" dxfId="3983" priority="276">
      <formula>O11=2</formula>
    </cfRule>
  </conditionalFormatting>
  <conditionalFormatting sqref="N16">
    <cfRule type="expression" dxfId="3982" priority="273">
      <formula>O11=1</formula>
    </cfRule>
    <cfRule type="expression" dxfId="3981" priority="274">
      <formula>O11=2</formula>
    </cfRule>
  </conditionalFormatting>
  <conditionalFormatting sqref="N17">
    <cfRule type="expression" dxfId="3980" priority="271">
      <formula>O11=1</formula>
    </cfRule>
    <cfRule type="expression" dxfId="3979" priority="272">
      <formula>O11=2</formula>
    </cfRule>
  </conditionalFormatting>
  <conditionalFormatting sqref="O19">
    <cfRule type="expression" dxfId="3978" priority="267">
      <formula>O18=2</formula>
    </cfRule>
    <cfRule type="expression" dxfId="3977" priority="268">
      <formula>O18=1</formula>
    </cfRule>
  </conditionalFormatting>
  <conditionalFormatting sqref="N19">
    <cfRule type="expression" dxfId="3976" priority="269">
      <formula>O18=2</formula>
    </cfRule>
    <cfRule type="expression" dxfId="3975" priority="270">
      <formula>O18=1</formula>
    </cfRule>
  </conditionalFormatting>
  <conditionalFormatting sqref="N20">
    <cfRule type="expression" dxfId="3974" priority="265">
      <formula>O18=1</formula>
    </cfRule>
    <cfRule type="expression" dxfId="3973" priority="266">
      <formula>O18=2</formula>
    </cfRule>
  </conditionalFormatting>
  <conditionalFormatting sqref="N21">
    <cfRule type="expression" dxfId="3972" priority="263">
      <formula>O18=1</formula>
    </cfRule>
    <cfRule type="expression" dxfId="3971" priority="264">
      <formula>O18=2</formula>
    </cfRule>
  </conditionalFormatting>
  <conditionalFormatting sqref="N22">
    <cfRule type="expression" dxfId="3970" priority="261">
      <formula>O18=1</formula>
    </cfRule>
    <cfRule type="expression" dxfId="3969" priority="262">
      <formula>O18=2</formula>
    </cfRule>
  </conditionalFormatting>
  <conditionalFormatting sqref="N23">
    <cfRule type="expression" dxfId="3968" priority="259">
      <formula>O18=1</formula>
    </cfRule>
    <cfRule type="expression" dxfId="3967" priority="260">
      <formula>O18=2</formula>
    </cfRule>
  </conditionalFormatting>
  <conditionalFormatting sqref="N24">
    <cfRule type="expression" dxfId="3966" priority="257">
      <formula>O18=1</formula>
    </cfRule>
    <cfRule type="expression" dxfId="3965" priority="258">
      <formula>O18=2</formula>
    </cfRule>
  </conditionalFormatting>
  <conditionalFormatting sqref="O26">
    <cfRule type="expression" dxfId="3964" priority="253">
      <formula>O25=2</formula>
    </cfRule>
    <cfRule type="expression" dxfId="3963" priority="254">
      <formula>O25=1</formula>
    </cfRule>
  </conditionalFormatting>
  <conditionalFormatting sqref="N26">
    <cfRule type="expression" dxfId="3962" priority="255">
      <formula>O25=2</formula>
    </cfRule>
    <cfRule type="expression" dxfId="3961" priority="256">
      <formula>O25=1</formula>
    </cfRule>
  </conditionalFormatting>
  <conditionalFormatting sqref="N27">
    <cfRule type="expression" dxfId="3960" priority="251">
      <formula>O25=1</formula>
    </cfRule>
    <cfRule type="expression" dxfId="3959" priority="252">
      <formula>O25=2</formula>
    </cfRule>
  </conditionalFormatting>
  <conditionalFormatting sqref="N28">
    <cfRule type="expression" dxfId="3958" priority="249">
      <formula>O25=1</formula>
    </cfRule>
    <cfRule type="expression" dxfId="3957" priority="250">
      <formula>O25=2</formula>
    </cfRule>
  </conditionalFormatting>
  <conditionalFormatting sqref="N29">
    <cfRule type="expression" dxfId="3956" priority="247">
      <formula>O25=1</formula>
    </cfRule>
    <cfRule type="expression" dxfId="3955" priority="248">
      <formula>O25=2</formula>
    </cfRule>
  </conditionalFormatting>
  <conditionalFormatting sqref="N30">
    <cfRule type="expression" dxfId="3954" priority="245">
      <formula>O25=1</formula>
    </cfRule>
    <cfRule type="expression" dxfId="3953" priority="246">
      <formula>O25=2</formula>
    </cfRule>
  </conditionalFormatting>
  <conditionalFormatting sqref="N31">
    <cfRule type="expression" dxfId="3952" priority="243">
      <formula>O25=1</formula>
    </cfRule>
    <cfRule type="expression" dxfId="3951" priority="244">
      <formula>O25=2</formula>
    </cfRule>
  </conditionalFormatting>
  <conditionalFormatting sqref="N35">
    <cfRule type="expression" dxfId="3950" priority="240">
      <formula>O32=0</formula>
    </cfRule>
    <cfRule type="expression" dxfId="3949" priority="241">
      <formula>O32=1</formula>
    </cfRule>
    <cfRule type="expression" dxfId="3948" priority="242">
      <formula>O32=2</formula>
    </cfRule>
  </conditionalFormatting>
  <conditionalFormatting sqref="N36">
    <cfRule type="expression" dxfId="3947" priority="237">
      <formula>O32=0</formula>
    </cfRule>
    <cfRule type="expression" dxfId="3946" priority="238">
      <formula>O32=1</formula>
    </cfRule>
    <cfRule type="expression" dxfId="3945" priority="239">
      <formula>O32=2</formula>
    </cfRule>
  </conditionalFormatting>
  <conditionalFormatting sqref="N37">
    <cfRule type="expression" dxfId="3944" priority="234">
      <formula>O32=0</formula>
    </cfRule>
    <cfRule type="expression" dxfId="3943" priority="235">
      <formula>O32=1</formula>
    </cfRule>
    <cfRule type="expression" dxfId="3942" priority="236">
      <formula>O32=2</formula>
    </cfRule>
  </conditionalFormatting>
  <conditionalFormatting sqref="N38">
    <cfRule type="expression" dxfId="3941" priority="231">
      <formula>O32=0</formula>
    </cfRule>
    <cfRule type="expression" dxfId="3940" priority="232">
      <formula>O32=1</formula>
    </cfRule>
    <cfRule type="expression" dxfId="3939" priority="233">
      <formula>O32=2</formula>
    </cfRule>
  </conditionalFormatting>
  <conditionalFormatting sqref="B13:C13">
    <cfRule type="expression" dxfId="3938" priority="230">
      <formula>C11=1</formula>
    </cfRule>
  </conditionalFormatting>
  <conditionalFormatting sqref="B14:C14">
    <cfRule type="expression" dxfId="3937" priority="229">
      <formula>C11=1</formula>
    </cfRule>
  </conditionalFormatting>
  <conditionalFormatting sqref="B15:C15">
    <cfRule type="expression" dxfId="3936" priority="228">
      <formula>C11=1</formula>
    </cfRule>
  </conditionalFormatting>
  <conditionalFormatting sqref="B16:C16">
    <cfRule type="expression" dxfId="3935" priority="227">
      <formula>C11=1</formula>
    </cfRule>
  </conditionalFormatting>
  <conditionalFormatting sqref="B17:C17">
    <cfRule type="expression" dxfId="3934" priority="226">
      <formula>C11=1</formula>
    </cfRule>
  </conditionalFormatting>
  <conditionalFormatting sqref="E12">
    <cfRule type="expression" dxfId="3933" priority="224">
      <formula>E11=1</formula>
    </cfRule>
  </conditionalFormatting>
  <conditionalFormatting sqref="D12">
    <cfRule type="expression" dxfId="3932" priority="225">
      <formula>E11=1</formula>
    </cfRule>
  </conditionalFormatting>
  <conditionalFormatting sqref="D13:E13">
    <cfRule type="expression" dxfId="3931" priority="223">
      <formula>E11=1</formula>
    </cfRule>
  </conditionalFormatting>
  <conditionalFormatting sqref="D14:E14">
    <cfRule type="expression" dxfId="3930" priority="222">
      <formula>E11=1</formula>
    </cfRule>
  </conditionalFormatting>
  <conditionalFormatting sqref="D15:E15">
    <cfRule type="expression" dxfId="3929" priority="221">
      <formula>E11=1</formula>
    </cfRule>
  </conditionalFormatting>
  <conditionalFormatting sqref="D16:E16">
    <cfRule type="expression" dxfId="3928" priority="220">
      <formula>E11=1</formula>
    </cfRule>
  </conditionalFormatting>
  <conditionalFormatting sqref="D17:E17">
    <cfRule type="expression" dxfId="3927" priority="219">
      <formula>E11=1</formula>
    </cfRule>
  </conditionalFormatting>
  <conditionalFormatting sqref="G12">
    <cfRule type="expression" dxfId="3926" priority="217">
      <formula>G11=1</formula>
    </cfRule>
  </conditionalFormatting>
  <conditionalFormatting sqref="F12">
    <cfRule type="expression" dxfId="3925" priority="218">
      <formula>G11=1</formula>
    </cfRule>
  </conditionalFormatting>
  <conditionalFormatting sqref="F13:G13">
    <cfRule type="expression" dxfId="3924" priority="216">
      <formula>G11=1</formula>
    </cfRule>
  </conditionalFormatting>
  <conditionalFormatting sqref="F14:G14">
    <cfRule type="expression" dxfId="3923" priority="215">
      <formula>G11=1</formula>
    </cfRule>
  </conditionalFormatting>
  <conditionalFormatting sqref="F15:G15">
    <cfRule type="expression" dxfId="3922" priority="214">
      <formula>G11=1</formula>
    </cfRule>
  </conditionalFormatting>
  <conditionalFormatting sqref="F16:G16">
    <cfRule type="expression" dxfId="3921" priority="213">
      <formula>G11=1</formula>
    </cfRule>
  </conditionalFormatting>
  <conditionalFormatting sqref="F17:G17">
    <cfRule type="expression" dxfId="3920" priority="212">
      <formula>G11=1</formula>
    </cfRule>
  </conditionalFormatting>
  <conditionalFormatting sqref="I12">
    <cfRule type="expression" dxfId="3919" priority="210">
      <formula>I11=1</formula>
    </cfRule>
  </conditionalFormatting>
  <conditionalFormatting sqref="H12">
    <cfRule type="expression" dxfId="3918" priority="211">
      <formula>I11=1</formula>
    </cfRule>
  </conditionalFormatting>
  <conditionalFormatting sqref="H13:I13">
    <cfRule type="expression" dxfId="3917" priority="209">
      <formula>I11=1</formula>
    </cfRule>
  </conditionalFormatting>
  <conditionalFormatting sqref="H14:I14">
    <cfRule type="expression" dxfId="3916" priority="208">
      <formula>I11=1</formula>
    </cfRule>
  </conditionalFormatting>
  <conditionalFormatting sqref="H15:I15">
    <cfRule type="expression" dxfId="3915" priority="207">
      <formula>I11=1</formula>
    </cfRule>
  </conditionalFormatting>
  <conditionalFormatting sqref="H16:I16">
    <cfRule type="expression" dxfId="3914" priority="206">
      <formula>I11=1</formula>
    </cfRule>
  </conditionalFormatting>
  <conditionalFormatting sqref="H17:I17">
    <cfRule type="expression" dxfId="3913" priority="205">
      <formula>I11=1</formula>
    </cfRule>
  </conditionalFormatting>
  <conditionalFormatting sqref="K12">
    <cfRule type="expression" dxfId="3912" priority="203">
      <formula>K11=1</formula>
    </cfRule>
  </conditionalFormatting>
  <conditionalFormatting sqref="J12">
    <cfRule type="expression" dxfId="3911" priority="204">
      <formula>K11=1</formula>
    </cfRule>
  </conditionalFormatting>
  <conditionalFormatting sqref="J13:K13">
    <cfRule type="expression" dxfId="3910" priority="202">
      <formula>K11=1</formula>
    </cfRule>
  </conditionalFormatting>
  <conditionalFormatting sqref="J14:K14">
    <cfRule type="expression" dxfId="3909" priority="201">
      <formula>K11=1</formula>
    </cfRule>
  </conditionalFormatting>
  <conditionalFormatting sqref="J15:K15">
    <cfRule type="expression" dxfId="3908" priority="200">
      <formula>K11=1</formula>
    </cfRule>
  </conditionalFormatting>
  <conditionalFormatting sqref="J16:K16">
    <cfRule type="expression" dxfId="3907" priority="199">
      <formula>K11=1</formula>
    </cfRule>
  </conditionalFormatting>
  <conditionalFormatting sqref="J17:K17">
    <cfRule type="expression" dxfId="3906" priority="198">
      <formula>K11=1</formula>
    </cfRule>
  </conditionalFormatting>
  <conditionalFormatting sqref="M12">
    <cfRule type="expression" dxfId="3905" priority="196">
      <formula>M11=1</formula>
    </cfRule>
  </conditionalFormatting>
  <conditionalFormatting sqref="L12">
    <cfRule type="expression" dxfId="3904" priority="197">
      <formula>M11=1</formula>
    </cfRule>
  </conditionalFormatting>
  <conditionalFormatting sqref="L13:M13">
    <cfRule type="expression" dxfId="3903" priority="195">
      <formula>M11=1</formula>
    </cfRule>
  </conditionalFormatting>
  <conditionalFormatting sqref="L14:M14">
    <cfRule type="expression" dxfId="3902" priority="194">
      <formula>M11=1</formula>
    </cfRule>
  </conditionalFormatting>
  <conditionalFormatting sqref="L15:M15">
    <cfRule type="expression" dxfId="3901" priority="193">
      <formula>M11=1</formula>
    </cfRule>
  </conditionalFormatting>
  <conditionalFormatting sqref="L16:M16">
    <cfRule type="expression" dxfId="3900" priority="192">
      <formula>M11=1</formula>
    </cfRule>
  </conditionalFormatting>
  <conditionalFormatting sqref="L17:M17">
    <cfRule type="expression" dxfId="3899" priority="191">
      <formula>M11=1</formula>
    </cfRule>
  </conditionalFormatting>
  <conditionalFormatting sqref="C19">
    <cfRule type="expression" dxfId="3898" priority="189">
      <formula>C18=1</formula>
    </cfRule>
  </conditionalFormatting>
  <conditionalFormatting sqref="B19">
    <cfRule type="expression" dxfId="3897" priority="190">
      <formula>C18=1</formula>
    </cfRule>
  </conditionalFormatting>
  <conditionalFormatting sqref="B20:C20">
    <cfRule type="expression" dxfId="3896" priority="188">
      <formula>C18=1</formula>
    </cfRule>
  </conditionalFormatting>
  <conditionalFormatting sqref="B21:C21">
    <cfRule type="expression" dxfId="3895" priority="187">
      <formula>C18=1</formula>
    </cfRule>
  </conditionalFormatting>
  <conditionalFormatting sqref="B22:C22">
    <cfRule type="expression" dxfId="3894" priority="186">
      <formula>C18=1</formula>
    </cfRule>
  </conditionalFormatting>
  <conditionalFormatting sqref="B23:C23">
    <cfRule type="expression" dxfId="3893" priority="185">
      <formula>C18=1</formula>
    </cfRule>
  </conditionalFormatting>
  <conditionalFormatting sqref="B24:C24">
    <cfRule type="expression" dxfId="3892" priority="184">
      <formula>C18=1</formula>
    </cfRule>
  </conditionalFormatting>
  <conditionalFormatting sqref="E19">
    <cfRule type="expression" dxfId="3891" priority="182">
      <formula>E18=1</formula>
    </cfRule>
  </conditionalFormatting>
  <conditionalFormatting sqref="D19">
    <cfRule type="expression" dxfId="3890" priority="183">
      <formula>E18=1</formula>
    </cfRule>
  </conditionalFormatting>
  <conditionalFormatting sqref="D20:E20">
    <cfRule type="expression" dxfId="3889" priority="181">
      <formula>E18=1</formula>
    </cfRule>
  </conditionalFormatting>
  <conditionalFormatting sqref="D21:E21">
    <cfRule type="expression" dxfId="3888" priority="180">
      <formula>E18=1</formula>
    </cfRule>
  </conditionalFormatting>
  <conditionalFormatting sqref="D22:E22">
    <cfRule type="expression" dxfId="3887" priority="179">
      <formula>E18=1</formula>
    </cfRule>
  </conditionalFormatting>
  <conditionalFormatting sqref="D23:E23">
    <cfRule type="expression" dxfId="3886" priority="178">
      <formula>E18=1</formula>
    </cfRule>
  </conditionalFormatting>
  <conditionalFormatting sqref="D24:E24">
    <cfRule type="expression" dxfId="3885" priority="177">
      <formula>E18=1</formula>
    </cfRule>
  </conditionalFormatting>
  <conditionalFormatting sqref="G19">
    <cfRule type="expression" dxfId="3884" priority="175">
      <formula>G18=1</formula>
    </cfRule>
  </conditionalFormatting>
  <conditionalFormatting sqref="F19">
    <cfRule type="expression" dxfId="3883" priority="176">
      <formula>G18=1</formula>
    </cfRule>
  </conditionalFormatting>
  <conditionalFormatting sqref="F20:G20">
    <cfRule type="expression" dxfId="3882" priority="174">
      <formula>G18=1</formula>
    </cfRule>
  </conditionalFormatting>
  <conditionalFormatting sqref="F21:G21">
    <cfRule type="expression" dxfId="3881" priority="173">
      <formula>G18=1</formula>
    </cfRule>
  </conditionalFormatting>
  <conditionalFormatting sqref="F22:G22">
    <cfRule type="expression" dxfId="3880" priority="172">
      <formula>G18=1</formula>
    </cfRule>
  </conditionalFormatting>
  <conditionalFormatting sqref="F23:G23">
    <cfRule type="expression" dxfId="3879" priority="171">
      <formula>G18=1</formula>
    </cfRule>
  </conditionalFormatting>
  <conditionalFormatting sqref="F24:G24">
    <cfRule type="expression" dxfId="3878" priority="170">
      <formula>G18=1</formula>
    </cfRule>
  </conditionalFormatting>
  <conditionalFormatting sqref="I19">
    <cfRule type="expression" dxfId="3877" priority="168">
      <formula>I18=1</formula>
    </cfRule>
  </conditionalFormatting>
  <conditionalFormatting sqref="H19">
    <cfRule type="expression" dxfId="3876" priority="169">
      <formula>I18=1</formula>
    </cfRule>
  </conditionalFormatting>
  <conditionalFormatting sqref="H20:I20">
    <cfRule type="expression" dxfId="3875" priority="167">
      <formula>I18=1</formula>
    </cfRule>
  </conditionalFormatting>
  <conditionalFormatting sqref="H21:I21">
    <cfRule type="expression" dxfId="3874" priority="166">
      <formula>I18=1</formula>
    </cfRule>
  </conditionalFormatting>
  <conditionalFormatting sqref="H22:I22">
    <cfRule type="expression" dxfId="3873" priority="165">
      <formula>I18=1</formula>
    </cfRule>
  </conditionalFormatting>
  <conditionalFormatting sqref="H23:I23">
    <cfRule type="expression" dxfId="3872" priority="164">
      <formula>I18=1</formula>
    </cfRule>
  </conditionalFormatting>
  <conditionalFormatting sqref="H24:I24">
    <cfRule type="expression" dxfId="3871" priority="163">
      <formula>I18=1</formula>
    </cfRule>
  </conditionalFormatting>
  <conditionalFormatting sqref="K19">
    <cfRule type="expression" dxfId="3870" priority="161">
      <formula>K18=1</formula>
    </cfRule>
  </conditionalFormatting>
  <conditionalFormatting sqref="J19">
    <cfRule type="expression" dxfId="3869" priority="162">
      <formula>K18=1</formula>
    </cfRule>
  </conditionalFormatting>
  <conditionalFormatting sqref="J20:K20">
    <cfRule type="expression" dxfId="3868" priority="160">
      <formula>K18=1</formula>
    </cfRule>
  </conditionalFormatting>
  <conditionalFormatting sqref="J21:K21">
    <cfRule type="expression" dxfId="3867" priority="159">
      <formula>K18=1</formula>
    </cfRule>
  </conditionalFormatting>
  <conditionalFormatting sqref="J22:K22">
    <cfRule type="expression" dxfId="3866" priority="158">
      <formula>K18=1</formula>
    </cfRule>
  </conditionalFormatting>
  <conditionalFormatting sqref="J23:K23">
    <cfRule type="expression" dxfId="3865" priority="157">
      <formula>K18=1</formula>
    </cfRule>
  </conditionalFormatting>
  <conditionalFormatting sqref="J24:K24">
    <cfRule type="expression" dxfId="3864" priority="156">
      <formula>K18=1</formula>
    </cfRule>
  </conditionalFormatting>
  <conditionalFormatting sqref="M19">
    <cfRule type="expression" dxfId="3863" priority="154">
      <formula>M18=1</formula>
    </cfRule>
  </conditionalFormatting>
  <conditionalFormatting sqref="L19">
    <cfRule type="expression" dxfId="3862" priority="155">
      <formula>M18=1</formula>
    </cfRule>
  </conditionalFormatting>
  <conditionalFormatting sqref="L20:M20">
    <cfRule type="expression" dxfId="3861" priority="153">
      <formula>M18=1</formula>
    </cfRule>
  </conditionalFormatting>
  <conditionalFormatting sqref="L21:M21">
    <cfRule type="expression" dxfId="3860" priority="152">
      <formula>M18=1</formula>
    </cfRule>
  </conditionalFormatting>
  <conditionalFormatting sqref="L22:M22">
    <cfRule type="expression" dxfId="3859" priority="151">
      <formula>M18=1</formula>
    </cfRule>
  </conditionalFormatting>
  <conditionalFormatting sqref="L23:M23">
    <cfRule type="expression" dxfId="3858" priority="150">
      <formula>M18=1</formula>
    </cfRule>
  </conditionalFormatting>
  <conditionalFormatting sqref="L24:M24">
    <cfRule type="expression" dxfId="3857" priority="149">
      <formula>M18=1</formula>
    </cfRule>
  </conditionalFormatting>
  <conditionalFormatting sqref="C26">
    <cfRule type="expression" dxfId="3856" priority="147">
      <formula>C25=1</formula>
    </cfRule>
  </conditionalFormatting>
  <conditionalFormatting sqref="B26">
    <cfRule type="expression" dxfId="3855" priority="148">
      <formula>C25=1</formula>
    </cfRule>
  </conditionalFormatting>
  <conditionalFormatting sqref="B27:C27">
    <cfRule type="expression" dxfId="3854" priority="146">
      <formula>C25=1</formula>
    </cfRule>
  </conditionalFormatting>
  <conditionalFormatting sqref="B28:C28">
    <cfRule type="expression" dxfId="3853" priority="145">
      <formula>C25=1</formula>
    </cfRule>
  </conditionalFormatting>
  <conditionalFormatting sqref="B29:C29">
    <cfRule type="expression" dxfId="3852" priority="144">
      <formula>C25=1</formula>
    </cfRule>
  </conditionalFormatting>
  <conditionalFormatting sqref="B30:C30">
    <cfRule type="expression" dxfId="3851" priority="143">
      <formula>C25=1</formula>
    </cfRule>
  </conditionalFormatting>
  <conditionalFormatting sqref="B31:C31">
    <cfRule type="expression" dxfId="3850" priority="142">
      <formula>C25=1</formula>
    </cfRule>
  </conditionalFormatting>
  <conditionalFormatting sqref="E26">
    <cfRule type="expression" dxfId="3849" priority="140">
      <formula>E25=1</formula>
    </cfRule>
  </conditionalFormatting>
  <conditionalFormatting sqref="D26">
    <cfRule type="expression" dxfId="3848" priority="141">
      <formula>E25=1</formula>
    </cfRule>
  </conditionalFormatting>
  <conditionalFormatting sqref="D27:E27">
    <cfRule type="expression" dxfId="3847" priority="139">
      <formula>E25=1</formula>
    </cfRule>
  </conditionalFormatting>
  <conditionalFormatting sqref="D28:E28">
    <cfRule type="expression" dxfId="3846" priority="138">
      <formula>E25=1</formula>
    </cfRule>
  </conditionalFormatting>
  <conditionalFormatting sqref="D29:E29">
    <cfRule type="expression" dxfId="3845" priority="137">
      <formula>E25=1</formula>
    </cfRule>
  </conditionalFormatting>
  <conditionalFormatting sqref="D30:E30">
    <cfRule type="expression" dxfId="3844" priority="136">
      <formula>E25=1</formula>
    </cfRule>
  </conditionalFormatting>
  <conditionalFormatting sqref="D31:E31">
    <cfRule type="expression" dxfId="3843" priority="135">
      <formula>E25=1</formula>
    </cfRule>
  </conditionalFormatting>
  <conditionalFormatting sqref="G26">
    <cfRule type="expression" dxfId="3842" priority="133">
      <formula>G25=1</formula>
    </cfRule>
  </conditionalFormatting>
  <conditionalFormatting sqref="F26">
    <cfRule type="expression" dxfId="3841" priority="134">
      <formula>G25=1</formula>
    </cfRule>
  </conditionalFormatting>
  <conditionalFormatting sqref="F27:G27">
    <cfRule type="expression" dxfId="3840" priority="132">
      <formula>G25=1</formula>
    </cfRule>
  </conditionalFormatting>
  <conditionalFormatting sqref="F28:G28">
    <cfRule type="expression" dxfId="3839" priority="131">
      <formula>G25=1</formula>
    </cfRule>
  </conditionalFormatting>
  <conditionalFormatting sqref="F29:G29">
    <cfRule type="expression" dxfId="3838" priority="130">
      <formula>G25=1</formula>
    </cfRule>
  </conditionalFormatting>
  <conditionalFormatting sqref="F30:G30">
    <cfRule type="expression" dxfId="3837" priority="129">
      <formula>G25=1</formula>
    </cfRule>
  </conditionalFormatting>
  <conditionalFormatting sqref="F31:G31">
    <cfRule type="expression" dxfId="3836" priority="128">
      <formula>G25=1</formula>
    </cfRule>
  </conditionalFormatting>
  <conditionalFormatting sqref="I26">
    <cfRule type="expression" dxfId="3835" priority="126">
      <formula>I25=1</formula>
    </cfRule>
  </conditionalFormatting>
  <conditionalFormatting sqref="H26">
    <cfRule type="expression" dxfId="3834" priority="127">
      <formula>I25=1</formula>
    </cfRule>
  </conditionalFormatting>
  <conditionalFormatting sqref="H27:I27">
    <cfRule type="expression" dxfId="3833" priority="125">
      <formula>I25=1</formula>
    </cfRule>
  </conditionalFormatting>
  <conditionalFormatting sqref="H28:I28">
    <cfRule type="expression" dxfId="3832" priority="124">
      <formula>I25=1</formula>
    </cfRule>
  </conditionalFormatting>
  <conditionalFormatting sqref="H29:I29">
    <cfRule type="expression" dxfId="3831" priority="123">
      <formula>I25=1</formula>
    </cfRule>
  </conditionalFormatting>
  <conditionalFormatting sqref="H30:I30">
    <cfRule type="expression" dxfId="3830" priority="122">
      <formula>I25=1</formula>
    </cfRule>
  </conditionalFormatting>
  <conditionalFormatting sqref="H31:I31">
    <cfRule type="expression" dxfId="3829" priority="121">
      <formula>I25=1</formula>
    </cfRule>
  </conditionalFormatting>
  <conditionalFormatting sqref="K26">
    <cfRule type="expression" dxfId="3828" priority="119">
      <formula>K25=1</formula>
    </cfRule>
  </conditionalFormatting>
  <conditionalFormatting sqref="J26">
    <cfRule type="expression" dxfId="3827" priority="120">
      <formula>K25=1</formula>
    </cfRule>
  </conditionalFormatting>
  <conditionalFormatting sqref="J27:K27">
    <cfRule type="expression" dxfId="3826" priority="118">
      <formula>K25=1</formula>
    </cfRule>
  </conditionalFormatting>
  <conditionalFormatting sqref="J28:K28">
    <cfRule type="expression" dxfId="3825" priority="117">
      <formula>K25=1</formula>
    </cfRule>
  </conditionalFormatting>
  <conditionalFormatting sqref="J29:K29">
    <cfRule type="expression" dxfId="3824" priority="116">
      <formula>K25=1</formula>
    </cfRule>
  </conditionalFormatting>
  <conditionalFormatting sqref="J30:K30">
    <cfRule type="expression" dxfId="3823" priority="115">
      <formula>K25=1</formula>
    </cfRule>
  </conditionalFormatting>
  <conditionalFormatting sqref="J31:K31">
    <cfRule type="expression" dxfId="3822" priority="114">
      <formula>K25=1</formula>
    </cfRule>
  </conditionalFormatting>
  <conditionalFormatting sqref="M26">
    <cfRule type="expression" dxfId="3821" priority="112">
      <formula>M25=1</formula>
    </cfRule>
  </conditionalFormatting>
  <conditionalFormatting sqref="L26">
    <cfRule type="expression" dxfId="3820" priority="113">
      <formula>M25=1</formula>
    </cfRule>
  </conditionalFormatting>
  <conditionalFormatting sqref="L27:M27">
    <cfRule type="expression" dxfId="3819" priority="111">
      <formula>M25=1</formula>
    </cfRule>
  </conditionalFormatting>
  <conditionalFormatting sqref="L28:M28">
    <cfRule type="expression" dxfId="3818" priority="110">
      <formula>M25=1</formula>
    </cfRule>
  </conditionalFormatting>
  <conditionalFormatting sqref="L29:M29">
    <cfRule type="expression" dxfId="3817" priority="109">
      <formula>M25=1</formula>
    </cfRule>
  </conditionalFormatting>
  <conditionalFormatting sqref="L30:M30">
    <cfRule type="expression" dxfId="3816" priority="108">
      <formula>M25=1</formula>
    </cfRule>
  </conditionalFormatting>
  <conditionalFormatting sqref="L31:M31">
    <cfRule type="expression" dxfId="3815" priority="107">
      <formula>M25=1</formula>
    </cfRule>
  </conditionalFormatting>
  <conditionalFormatting sqref="B33">
    <cfRule type="expression" dxfId="3814" priority="389">
      <formula>C32=1</formula>
    </cfRule>
    <cfRule type="expression" dxfId="3813" priority="390">
      <formula>C32=0</formula>
    </cfRule>
  </conditionalFormatting>
  <conditionalFormatting sqref="C33">
    <cfRule type="expression" dxfId="3812" priority="387">
      <formula>C32=1</formula>
    </cfRule>
    <cfRule type="expression" dxfId="3811" priority="388">
      <formula>C32=0</formula>
    </cfRule>
  </conditionalFormatting>
  <conditionalFormatting sqref="B34">
    <cfRule type="expression" dxfId="3810" priority="385">
      <formula>C32=0</formula>
    </cfRule>
    <cfRule type="expression" dxfId="3809" priority="386">
      <formula>C32=1</formula>
    </cfRule>
  </conditionalFormatting>
  <conditionalFormatting sqref="B35">
    <cfRule type="expression" dxfId="3808" priority="105">
      <formula>C32=0</formula>
    </cfRule>
    <cfRule type="expression" dxfId="3807" priority="106">
      <formula>C32=1</formula>
    </cfRule>
  </conditionalFormatting>
  <conditionalFormatting sqref="B36">
    <cfRule type="expression" dxfId="3806" priority="103">
      <formula>C32=0</formula>
    </cfRule>
    <cfRule type="expression" dxfId="3805" priority="104">
      <formula>C32=1</formula>
    </cfRule>
  </conditionalFormatting>
  <conditionalFormatting sqref="B37">
    <cfRule type="expression" dxfId="3804" priority="101">
      <formula>C32=0</formula>
    </cfRule>
    <cfRule type="expression" dxfId="3803" priority="102">
      <formula>C32=1</formula>
    </cfRule>
  </conditionalFormatting>
  <conditionalFormatting sqref="B38">
    <cfRule type="expression" dxfId="3802" priority="99">
      <formula>C32=0</formula>
    </cfRule>
    <cfRule type="expression" dxfId="3801" priority="100">
      <formula>C32=1</formula>
    </cfRule>
  </conditionalFormatting>
  <conditionalFormatting sqref="D33">
    <cfRule type="expression" dxfId="3800" priority="97">
      <formula>E32=1</formula>
    </cfRule>
    <cfRule type="expression" dxfId="3799" priority="98">
      <formula>E32=0</formula>
    </cfRule>
  </conditionalFormatting>
  <conditionalFormatting sqref="E33">
    <cfRule type="expression" dxfId="3798" priority="95">
      <formula>E32=1</formula>
    </cfRule>
    <cfRule type="expression" dxfId="3797" priority="96">
      <formula>E32=0</formula>
    </cfRule>
  </conditionalFormatting>
  <conditionalFormatting sqref="D34">
    <cfRule type="expression" dxfId="3796" priority="93">
      <formula>E32=0</formula>
    </cfRule>
    <cfRule type="expression" dxfId="3795" priority="94">
      <formula>E32=1</formula>
    </cfRule>
  </conditionalFormatting>
  <conditionalFormatting sqref="D35">
    <cfRule type="expression" dxfId="3794" priority="91">
      <formula>E32=0</formula>
    </cfRule>
    <cfRule type="expression" dxfId="3793" priority="92">
      <formula>E32=1</formula>
    </cfRule>
  </conditionalFormatting>
  <conditionalFormatting sqref="D36">
    <cfRule type="expression" dxfId="3792" priority="89">
      <formula>E32=0</formula>
    </cfRule>
    <cfRule type="expression" dxfId="3791" priority="90">
      <formula>E32=1</formula>
    </cfRule>
  </conditionalFormatting>
  <conditionalFormatting sqref="D37">
    <cfRule type="expression" dxfId="3790" priority="87">
      <formula>E32=0</formula>
    </cfRule>
    <cfRule type="expression" dxfId="3789" priority="88">
      <formula>E32=1</formula>
    </cfRule>
  </conditionalFormatting>
  <conditionalFormatting sqref="D38">
    <cfRule type="expression" dxfId="3788" priority="85">
      <formula>E32=0</formula>
    </cfRule>
    <cfRule type="expression" dxfId="3787" priority="86">
      <formula>E32=1</formula>
    </cfRule>
  </conditionalFormatting>
  <conditionalFormatting sqref="F33">
    <cfRule type="expression" dxfId="3786" priority="83">
      <formula>G32=1</formula>
    </cfRule>
    <cfRule type="expression" dxfId="3785" priority="84">
      <formula>G32=0</formula>
    </cfRule>
  </conditionalFormatting>
  <conditionalFormatting sqref="G33">
    <cfRule type="expression" dxfId="3784" priority="81">
      <formula>G32=1</formula>
    </cfRule>
    <cfRule type="expression" dxfId="3783" priority="82">
      <formula>G32=0</formula>
    </cfRule>
  </conditionalFormatting>
  <conditionalFormatting sqref="F34">
    <cfRule type="expression" dxfId="3782" priority="79">
      <formula>G32=0</formula>
    </cfRule>
    <cfRule type="expression" dxfId="3781" priority="80">
      <formula>G32=1</formula>
    </cfRule>
  </conditionalFormatting>
  <conditionalFormatting sqref="F35">
    <cfRule type="expression" dxfId="3780" priority="77">
      <formula>G32=0</formula>
    </cfRule>
    <cfRule type="expression" dxfId="3779" priority="78">
      <formula>G32=1</formula>
    </cfRule>
  </conditionalFormatting>
  <conditionalFormatting sqref="F36">
    <cfRule type="expression" dxfId="3778" priority="75">
      <formula>G32=0</formula>
    </cfRule>
    <cfRule type="expression" dxfId="3777" priority="76">
      <formula>G32=1</formula>
    </cfRule>
  </conditionalFormatting>
  <conditionalFormatting sqref="F37">
    <cfRule type="expression" dxfId="3776" priority="73">
      <formula>G32=0</formula>
    </cfRule>
    <cfRule type="expression" dxfId="3775" priority="74">
      <formula>G32=1</formula>
    </cfRule>
  </conditionalFormatting>
  <conditionalFormatting sqref="F38">
    <cfRule type="expression" dxfId="3774" priority="71">
      <formula>G32=0</formula>
    </cfRule>
    <cfRule type="expression" dxfId="3773" priority="72">
      <formula>G32=1</formula>
    </cfRule>
  </conditionalFormatting>
  <conditionalFormatting sqref="H33">
    <cfRule type="expression" dxfId="3772" priority="69">
      <formula>I32=1</formula>
    </cfRule>
    <cfRule type="expression" dxfId="3771" priority="70">
      <formula>I32=0</formula>
    </cfRule>
  </conditionalFormatting>
  <conditionalFormatting sqref="I33">
    <cfRule type="expression" dxfId="3770" priority="67">
      <formula>I32=1</formula>
    </cfRule>
    <cfRule type="expression" dxfId="3769" priority="68">
      <formula>I32=0</formula>
    </cfRule>
  </conditionalFormatting>
  <conditionalFormatting sqref="H34">
    <cfRule type="expression" dxfId="3768" priority="65">
      <formula>I32=0</formula>
    </cfRule>
    <cfRule type="expression" dxfId="3767" priority="66">
      <formula>I32=1</formula>
    </cfRule>
  </conditionalFormatting>
  <conditionalFormatting sqref="H35">
    <cfRule type="expression" dxfId="3766" priority="63">
      <formula>I32=0</formula>
    </cfRule>
    <cfRule type="expression" dxfId="3765" priority="64">
      <formula>I32=1</formula>
    </cfRule>
  </conditionalFormatting>
  <conditionalFormatting sqref="H36">
    <cfRule type="expression" dxfId="3764" priority="61">
      <formula>I32=0</formula>
    </cfRule>
    <cfRule type="expression" dxfId="3763" priority="62">
      <formula>I32=1</formula>
    </cfRule>
  </conditionalFormatting>
  <conditionalFormatting sqref="H37">
    <cfRule type="expression" dxfId="3762" priority="59">
      <formula>I32=0</formula>
    </cfRule>
    <cfRule type="expression" dxfId="3761" priority="60">
      <formula>I32=1</formula>
    </cfRule>
  </conditionalFormatting>
  <conditionalFormatting sqref="H38">
    <cfRule type="expression" dxfId="3760" priority="57">
      <formula>I32=0</formula>
    </cfRule>
    <cfRule type="expression" dxfId="3759" priority="58">
      <formula>I32=1</formula>
    </cfRule>
  </conditionalFormatting>
  <conditionalFormatting sqref="J33">
    <cfRule type="expression" dxfId="3758" priority="55">
      <formula>K32=1</formula>
    </cfRule>
    <cfRule type="expression" dxfId="3757" priority="56">
      <formula>K32=0</formula>
    </cfRule>
  </conditionalFormatting>
  <conditionalFormatting sqref="K33">
    <cfRule type="expression" dxfId="3756" priority="53">
      <formula>K32=1</formula>
    </cfRule>
    <cfRule type="expression" dxfId="3755" priority="54">
      <formula>K32=0</formula>
    </cfRule>
  </conditionalFormatting>
  <conditionalFormatting sqref="J34">
    <cfRule type="expression" dxfId="3754" priority="51">
      <formula>K32=0</formula>
    </cfRule>
    <cfRule type="expression" dxfId="3753" priority="52">
      <formula>K32=1</formula>
    </cfRule>
  </conditionalFormatting>
  <conditionalFormatting sqref="J35">
    <cfRule type="expression" dxfId="3752" priority="49">
      <formula>K32=0</formula>
    </cfRule>
    <cfRule type="expression" dxfId="3751" priority="50">
      <formula>K32=1</formula>
    </cfRule>
  </conditionalFormatting>
  <conditionalFormatting sqref="J36">
    <cfRule type="expression" dxfId="3750" priority="47">
      <formula>K32=0</formula>
    </cfRule>
    <cfRule type="expression" dxfId="3749" priority="48">
      <formula>K32=1</formula>
    </cfRule>
  </conditionalFormatting>
  <conditionalFormatting sqref="J37">
    <cfRule type="expression" dxfId="3748" priority="45">
      <formula>K32=0</formula>
    </cfRule>
    <cfRule type="expression" dxfId="3747" priority="46">
      <formula>K32=1</formula>
    </cfRule>
  </conditionalFormatting>
  <conditionalFormatting sqref="J38">
    <cfRule type="expression" dxfId="3746" priority="43">
      <formula>K32=0</formula>
    </cfRule>
    <cfRule type="expression" dxfId="3745" priority="44">
      <formula>K32=1</formula>
    </cfRule>
  </conditionalFormatting>
  <conditionalFormatting sqref="L33">
    <cfRule type="expression" dxfId="3744" priority="41">
      <formula>M32=1</formula>
    </cfRule>
    <cfRule type="expression" dxfId="3743" priority="42">
      <formula>M32=0</formula>
    </cfRule>
  </conditionalFormatting>
  <conditionalFormatting sqref="M33">
    <cfRule type="expression" dxfId="3742" priority="39">
      <formula>M32=1</formula>
    </cfRule>
    <cfRule type="expression" dxfId="3741" priority="40">
      <formula>M32=0</formula>
    </cfRule>
  </conditionalFormatting>
  <conditionalFormatting sqref="L34">
    <cfRule type="expression" dxfId="3740" priority="37">
      <formula>M32=0</formula>
    </cfRule>
    <cfRule type="expression" dxfId="3739" priority="38">
      <formula>M32=1</formula>
    </cfRule>
  </conditionalFormatting>
  <conditionalFormatting sqref="L35">
    <cfRule type="expression" dxfId="3738" priority="35">
      <formula>M32=0</formula>
    </cfRule>
    <cfRule type="expression" dxfId="3737" priority="36">
      <formula>M32=1</formula>
    </cfRule>
  </conditionalFormatting>
  <conditionalFormatting sqref="L36">
    <cfRule type="expression" dxfId="3736" priority="33">
      <formula>M32=0</formula>
    </cfRule>
    <cfRule type="expression" dxfId="3735" priority="34">
      <formula>M32=1</formula>
    </cfRule>
  </conditionalFormatting>
  <conditionalFormatting sqref="L37">
    <cfRule type="expression" dxfId="3734" priority="31">
      <formula>M32=0</formula>
    </cfRule>
    <cfRule type="expression" dxfId="3733" priority="32">
      <formula>M32=1</formula>
    </cfRule>
  </conditionalFormatting>
  <conditionalFormatting sqref="L38">
    <cfRule type="expression" dxfId="3732" priority="29">
      <formula>M32=0</formula>
    </cfRule>
    <cfRule type="expression" dxfId="3731" priority="30">
      <formula>M32=1</formula>
    </cfRule>
  </conditionalFormatting>
  <conditionalFormatting sqref="B40">
    <cfRule type="expression" dxfId="3730" priority="27">
      <formula>C39=1</formula>
    </cfRule>
    <cfRule type="expression" dxfId="3729" priority="28">
      <formula>C39=0</formula>
    </cfRule>
  </conditionalFormatting>
  <conditionalFormatting sqref="C40">
    <cfRule type="expression" dxfId="3728" priority="25">
      <formula>C39=1</formula>
    </cfRule>
    <cfRule type="expression" dxfId="3727" priority="26">
      <formula>C39=0</formula>
    </cfRule>
  </conditionalFormatting>
  <conditionalFormatting sqref="B41">
    <cfRule type="expression" dxfId="3726" priority="23">
      <formula>C39=0</formula>
    </cfRule>
    <cfRule type="expression" dxfId="3725" priority="24">
      <formula>C39=1</formula>
    </cfRule>
  </conditionalFormatting>
  <conditionalFormatting sqref="B42">
    <cfRule type="expression" dxfId="3724" priority="21">
      <formula>C39=0</formula>
    </cfRule>
    <cfRule type="expression" dxfId="3723" priority="22">
      <formula>C39=1</formula>
    </cfRule>
  </conditionalFormatting>
  <conditionalFormatting sqref="B43">
    <cfRule type="expression" dxfId="3722" priority="19">
      <formula>C39=0</formula>
    </cfRule>
    <cfRule type="expression" dxfId="3721" priority="20">
      <formula>C39=1</formula>
    </cfRule>
  </conditionalFormatting>
  <conditionalFormatting sqref="B44">
    <cfRule type="expression" dxfId="3720" priority="17">
      <formula>C39=0</formula>
    </cfRule>
    <cfRule type="expression" dxfId="3719" priority="18">
      <formula>C39=1</formula>
    </cfRule>
  </conditionalFormatting>
  <conditionalFormatting sqref="B45">
    <cfRule type="expression" dxfId="3718" priority="15">
      <formula>C39=0</formula>
    </cfRule>
    <cfRule type="expression" dxfId="3717" priority="16">
      <formula>C39=1</formula>
    </cfRule>
  </conditionalFormatting>
  <conditionalFormatting sqref="D40">
    <cfRule type="expression" dxfId="3716" priority="13">
      <formula>E39=1</formula>
    </cfRule>
    <cfRule type="expression" dxfId="3715" priority="14">
      <formula>E39=0</formula>
    </cfRule>
  </conditionalFormatting>
  <conditionalFormatting sqref="E40">
    <cfRule type="expression" dxfId="3714" priority="11">
      <formula>E39=1</formula>
    </cfRule>
    <cfRule type="expression" dxfId="3713" priority="12">
      <formula>E39=0</formula>
    </cfRule>
  </conditionalFormatting>
  <conditionalFormatting sqref="D41">
    <cfRule type="expression" dxfId="3712" priority="9">
      <formula>E39=0</formula>
    </cfRule>
    <cfRule type="expression" dxfId="3711" priority="10">
      <formula>E39=1</formula>
    </cfRule>
  </conditionalFormatting>
  <conditionalFormatting sqref="D42">
    <cfRule type="expression" dxfId="3710" priority="7">
      <formula>E39=0</formula>
    </cfRule>
    <cfRule type="expression" dxfId="3709" priority="8">
      <formula>E39=1</formula>
    </cfRule>
  </conditionalFormatting>
  <conditionalFormatting sqref="D43">
    <cfRule type="expression" dxfId="3708" priority="5">
      <formula>E39=0</formula>
    </cfRule>
    <cfRule type="expression" dxfId="3707" priority="6">
      <formula>E39=1</formula>
    </cfRule>
  </conditionalFormatting>
  <conditionalFormatting sqref="D44">
    <cfRule type="expression" dxfId="3706" priority="3">
      <formula>E39=0</formula>
    </cfRule>
    <cfRule type="expression" dxfId="3705" priority="4">
      <formula>E39=1</formula>
    </cfRule>
  </conditionalFormatting>
  <conditionalFormatting sqref="D45">
    <cfRule type="expression" dxfId="3704" priority="1">
      <formula>E39=0</formula>
    </cfRule>
    <cfRule type="expression" dxfId="3703" priority="2">
      <formula>E39=1</formula>
    </cfRule>
  </conditionalFormatting>
  <conditionalFormatting sqref="O39">
    <cfRule type="expression" dxfId="3702" priority="408">
      <formula>#REF!=0</formula>
    </cfRule>
    <cfRule type="expression" dxfId="3701" priority="409">
      <formula>DAY(O34)&lt;10</formula>
    </cfRule>
    <cfRule type="expression" dxfId="3700" priority="410">
      <formula>#REF!&lt;&gt;""</formula>
    </cfRule>
    <cfRule type="expression" dxfId="3699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DE4CE-C3BE-47A2-AADE-29C72568DAB1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44013</v>
      </c>
      <c r="C1" s="96">
        <f ca="1">VALUE(SUBSTITUTE(RIGHT(CELL("filename",A2),LEN(CELL("filename",A2))-FIND("]",CELL("filename",A2))),"月",""))</f>
        <v>7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7月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33" t="s">
        <v>169</v>
      </c>
      <c r="C3" s="134"/>
      <c r="D3" s="133" t="s">
        <v>168</v>
      </c>
      <c r="E3" s="134"/>
      <c r="F3" s="133" t="s">
        <v>167</v>
      </c>
      <c r="G3" s="134"/>
      <c r="H3" s="133" t="s">
        <v>166</v>
      </c>
      <c r="I3" s="134"/>
      <c r="J3" s="133" t="s">
        <v>165</v>
      </c>
      <c r="K3" s="134"/>
      <c r="L3" s="133" t="s">
        <v>164</v>
      </c>
      <c r="M3" s="134"/>
      <c r="N3" s="135" t="s">
        <v>163</v>
      </c>
      <c r="O3" s="134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0</v>
      </c>
      <c r="G4" s="89">
        <f ca="1">IF(DAY(F5)&gt;7,0,IF(F4=1,1,""))</f>
        <v>0</v>
      </c>
      <c r="H4" s="91">
        <f ca="1">IF(H5="","",VLOOKUP(H5,祝日計算!$AR$2:$AU$1099,4,FALSE))</f>
        <v>0</v>
      </c>
      <c r="I4" s="89" t="str">
        <f ca="1">IF(DAY(H5)&gt;7,0,IF(H4=1,1,""))</f>
        <v/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44010</v>
      </c>
      <c r="C5" s="75" t="str">
        <f ca="1">IFERROR(VLOOKUP(B5,祝日計算!$AO$2:$AP$282,2,FALSE),"")</f>
        <v/>
      </c>
      <c r="D5" s="71">
        <f ca="1">B5+1</f>
        <v>44011</v>
      </c>
      <c r="E5" s="75" t="str">
        <f ca="1">IFERROR(VLOOKUP(D5,祝日計算!$AO$2:$AP$282,2,FALSE),"")</f>
        <v/>
      </c>
      <c r="F5" s="71">
        <f ca="1">D5+1</f>
        <v>44012</v>
      </c>
      <c r="G5" s="75" t="str">
        <f ca="1">IFERROR(VLOOKUP(F5,祝日計算!$AO$2:$AP$282,2,FALSE),"")</f>
        <v/>
      </c>
      <c r="H5" s="71">
        <f ca="1">F5+1</f>
        <v>44013</v>
      </c>
      <c r="I5" s="75" t="str">
        <f ca="1">IFERROR(VLOOKUP(H5,祝日計算!$AO$2:$AP$282,2,FALSE),"")</f>
        <v/>
      </c>
      <c r="J5" s="71">
        <f ca="1">H5+1</f>
        <v>44014</v>
      </c>
      <c r="K5" s="75" t="str">
        <f ca="1">IFERROR(VLOOKUP(J5,祝日計算!$AO$2:$AP$282,2,FALSE),"")</f>
        <v/>
      </c>
      <c r="L5" s="71">
        <f ca="1">J5+1</f>
        <v>44015</v>
      </c>
      <c r="M5" s="75" t="str">
        <f ca="1">IFERROR(VLOOKUP(L5,祝日計算!$AO$2:$AP$282,2,FALSE),"")</f>
        <v/>
      </c>
      <c r="N5" s="87">
        <f ca="1">L5+1</f>
        <v>44016</v>
      </c>
      <c r="O5" s="75" t="str">
        <f ca="1">IFERROR(VLOOKUP(N5,祝日計算!$AO$2:$AP$282,2,FALSE),"")</f>
        <v/>
      </c>
    </row>
    <row r="6" spans="2:15" ht="13.5" customHeight="1" x14ac:dyDescent="0.65"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8"/>
      <c r="O6" s="137"/>
    </row>
    <row r="7" spans="2:15" ht="13.5" customHeight="1" x14ac:dyDescent="0.65">
      <c r="B7" s="136"/>
      <c r="C7" s="137"/>
      <c r="D7" s="136"/>
      <c r="E7" s="137"/>
      <c r="F7" s="136"/>
      <c r="G7" s="137"/>
      <c r="H7" s="136"/>
      <c r="I7" s="137"/>
      <c r="J7" s="136"/>
      <c r="K7" s="137"/>
      <c r="L7" s="136"/>
      <c r="M7" s="137"/>
      <c r="N7" s="138"/>
      <c r="O7" s="137"/>
    </row>
    <row r="8" spans="2:15" ht="13.5" customHeight="1" x14ac:dyDescent="0.65">
      <c r="B8" s="136"/>
      <c r="C8" s="137"/>
      <c r="D8" s="136"/>
      <c r="E8" s="137"/>
      <c r="F8" s="136"/>
      <c r="G8" s="137"/>
      <c r="H8" s="136"/>
      <c r="I8" s="137"/>
      <c r="J8" s="136"/>
      <c r="K8" s="137"/>
      <c r="L8" s="136"/>
      <c r="M8" s="137"/>
      <c r="N8" s="138"/>
      <c r="O8" s="137"/>
    </row>
    <row r="9" spans="2:15" ht="13.5" customHeight="1" x14ac:dyDescent="0.65">
      <c r="B9" s="136"/>
      <c r="C9" s="137"/>
      <c r="D9" s="136"/>
      <c r="E9" s="137"/>
      <c r="F9" s="136"/>
      <c r="G9" s="137"/>
      <c r="H9" s="136"/>
      <c r="I9" s="137"/>
      <c r="J9" s="136"/>
      <c r="K9" s="137"/>
      <c r="L9" s="136"/>
      <c r="M9" s="137"/>
      <c r="N9" s="138"/>
      <c r="O9" s="137"/>
    </row>
    <row r="10" spans="2:15" ht="13.5" customHeight="1" x14ac:dyDescent="0.65">
      <c r="B10" s="139"/>
      <c r="C10" s="140"/>
      <c r="D10" s="139"/>
      <c r="E10" s="140"/>
      <c r="F10" s="139"/>
      <c r="G10" s="140"/>
      <c r="H10" s="139"/>
      <c r="I10" s="140"/>
      <c r="J10" s="139"/>
      <c r="K10" s="140"/>
      <c r="L10" s="139"/>
      <c r="M10" s="140"/>
      <c r="N10" s="141"/>
      <c r="O10" s="140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0</v>
      </c>
      <c r="G11" s="85" t="str">
        <f ca="1">IF(F11=1,1,"")</f>
        <v/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44017</v>
      </c>
      <c r="C12" s="75" t="str">
        <f ca="1">IFERROR(VLOOKUP(B12,祝日計算!$AO$2:$AP$282,2,FALSE),"")</f>
        <v/>
      </c>
      <c r="D12" s="71">
        <f ca="1">B12+1</f>
        <v>44018</v>
      </c>
      <c r="E12" s="75" t="str">
        <f ca="1">IFERROR(VLOOKUP(D12,祝日計算!$AO$2:$AP$282,2,FALSE),"")</f>
        <v/>
      </c>
      <c r="F12" s="71">
        <f ca="1">D12+1</f>
        <v>44019</v>
      </c>
      <c r="G12" s="75" t="str">
        <f ca="1">IFERROR(VLOOKUP(F12,祝日計算!$AO$2:$AP$282,2,FALSE),"")</f>
        <v/>
      </c>
      <c r="H12" s="71">
        <f ca="1">F12+1</f>
        <v>44020</v>
      </c>
      <c r="I12" s="75" t="str">
        <f ca="1">IFERROR(VLOOKUP(H12,祝日計算!$AO$2:$AP$282,2,FALSE),"")</f>
        <v/>
      </c>
      <c r="J12" s="71">
        <f ca="1">H12+1</f>
        <v>44021</v>
      </c>
      <c r="K12" s="75" t="str">
        <f ca="1">IFERROR(VLOOKUP(J12,祝日計算!$AO$2:$AP$282,2,FALSE),"")</f>
        <v/>
      </c>
      <c r="L12" s="71">
        <f ca="1">J12+1</f>
        <v>44022</v>
      </c>
      <c r="M12" s="75" t="str">
        <f ca="1">IFERROR(VLOOKUP(L12,祝日計算!$AO$2:$AP$282,2,FALSE),"")</f>
        <v/>
      </c>
      <c r="N12" s="87">
        <f ca="1">L12+1</f>
        <v>44023</v>
      </c>
      <c r="O12" s="75" t="str">
        <f ca="1">IFERROR(VLOOKUP(N12,祝日計算!$AO$2:$AP$282,2,FALSE),"")</f>
        <v/>
      </c>
    </row>
    <row r="13" spans="2:15" ht="13.5" customHeight="1" x14ac:dyDescent="0.65">
      <c r="B13" s="136"/>
      <c r="C13" s="137"/>
      <c r="D13" s="136"/>
      <c r="E13" s="137"/>
      <c r="F13" s="136"/>
      <c r="G13" s="137"/>
      <c r="H13" s="136"/>
      <c r="I13" s="137"/>
      <c r="J13" s="136"/>
      <c r="K13" s="137"/>
      <c r="L13" s="136"/>
      <c r="M13" s="137"/>
      <c r="N13" s="138"/>
      <c r="O13" s="137"/>
    </row>
    <row r="14" spans="2:15" ht="13.5" customHeight="1" x14ac:dyDescent="0.65">
      <c r="B14" s="136"/>
      <c r="C14" s="137"/>
      <c r="D14" s="136"/>
      <c r="E14" s="137"/>
      <c r="F14" s="136"/>
      <c r="G14" s="137"/>
      <c r="H14" s="136"/>
      <c r="I14" s="137"/>
      <c r="J14" s="136"/>
      <c r="K14" s="137"/>
      <c r="L14" s="136"/>
      <c r="M14" s="137"/>
      <c r="N14" s="138"/>
      <c r="O14" s="137"/>
    </row>
    <row r="15" spans="2:15" ht="13.5" customHeight="1" x14ac:dyDescent="0.65">
      <c r="B15" s="136"/>
      <c r="C15" s="137"/>
      <c r="D15" s="136"/>
      <c r="E15" s="137"/>
      <c r="F15" s="136"/>
      <c r="G15" s="137"/>
      <c r="H15" s="136"/>
      <c r="I15" s="137"/>
      <c r="J15" s="136"/>
      <c r="K15" s="137"/>
      <c r="L15" s="136"/>
      <c r="M15" s="137"/>
      <c r="N15" s="138"/>
      <c r="O15" s="137"/>
    </row>
    <row r="16" spans="2:15" ht="13.5" customHeight="1" x14ac:dyDescent="0.65">
      <c r="B16" s="136"/>
      <c r="C16" s="137"/>
      <c r="D16" s="136"/>
      <c r="E16" s="137"/>
      <c r="F16" s="136"/>
      <c r="G16" s="137"/>
      <c r="H16" s="136"/>
      <c r="I16" s="137"/>
      <c r="J16" s="136"/>
      <c r="K16" s="137"/>
      <c r="L16" s="136"/>
      <c r="M16" s="137"/>
      <c r="N16" s="138"/>
      <c r="O16" s="137"/>
    </row>
    <row r="17" spans="2:15" ht="13.5" customHeight="1" x14ac:dyDescent="0.65">
      <c r="B17" s="139"/>
      <c r="C17" s="140"/>
      <c r="D17" s="139"/>
      <c r="E17" s="140"/>
      <c r="F17" s="139"/>
      <c r="G17" s="140"/>
      <c r="H17" s="139"/>
      <c r="I17" s="140"/>
      <c r="J17" s="139"/>
      <c r="K17" s="140"/>
      <c r="L17" s="139"/>
      <c r="M17" s="140"/>
      <c r="N17" s="141"/>
      <c r="O17" s="140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1</v>
      </c>
      <c r="G18" s="85">
        <f ca="1">IF(F18=1,1,"")</f>
        <v>1</v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44024</v>
      </c>
      <c r="C19" s="75" t="str">
        <f ca="1">IFERROR(VLOOKUP(B19,祝日計算!$AO$2:$AP$282,2,FALSE),"")</f>
        <v/>
      </c>
      <c r="D19" s="71">
        <f ca="1">B19+1</f>
        <v>44025</v>
      </c>
      <c r="E19" s="75" t="str">
        <f ca="1">IFERROR(VLOOKUP(D19,祝日計算!$AO$2:$AP$282,2,FALSE),"")</f>
        <v/>
      </c>
      <c r="F19" s="71">
        <f ca="1">D19+1</f>
        <v>44026</v>
      </c>
      <c r="G19" s="75" t="str">
        <f ca="1">IFERROR(VLOOKUP(F19,祝日計算!$AO$2:$AP$282,2,FALSE),"")</f>
        <v/>
      </c>
      <c r="H19" s="71">
        <f ca="1">F19+1</f>
        <v>44027</v>
      </c>
      <c r="I19" s="75" t="str">
        <f ca="1">IFERROR(VLOOKUP(H19,祝日計算!$AO$2:$AP$282,2,FALSE),"")</f>
        <v/>
      </c>
      <c r="J19" s="71">
        <f ca="1">H19+1</f>
        <v>44028</v>
      </c>
      <c r="K19" s="75" t="str">
        <f ca="1">IFERROR(VLOOKUP(J19,祝日計算!$AO$2:$AP$282,2,FALSE),"")</f>
        <v/>
      </c>
      <c r="L19" s="71">
        <f ca="1">J19+1</f>
        <v>44029</v>
      </c>
      <c r="M19" s="75" t="str">
        <f ca="1">IFERROR(VLOOKUP(L19,祝日計算!$AO$2:$AP$282,2,FALSE),"")</f>
        <v/>
      </c>
      <c r="N19" s="87">
        <f ca="1">L19+1</f>
        <v>44030</v>
      </c>
      <c r="O19" s="75" t="str">
        <f ca="1">IFERROR(VLOOKUP(N19,祝日計算!$AO$2:$AP$282,2,FALSE),"")</f>
        <v/>
      </c>
    </row>
    <row r="20" spans="2:15" ht="13.5" customHeight="1" x14ac:dyDescent="0.65">
      <c r="B20" s="136"/>
      <c r="C20" s="137"/>
      <c r="D20" s="136"/>
      <c r="E20" s="137"/>
      <c r="F20" s="136"/>
      <c r="G20" s="137"/>
      <c r="H20" s="136"/>
      <c r="I20" s="137"/>
      <c r="J20" s="136"/>
      <c r="K20" s="137"/>
      <c r="L20" s="136"/>
      <c r="M20" s="137"/>
      <c r="N20" s="138"/>
      <c r="O20" s="137"/>
    </row>
    <row r="21" spans="2:15" ht="13.5" customHeight="1" x14ac:dyDescent="0.65">
      <c r="B21" s="136"/>
      <c r="C21" s="137"/>
      <c r="D21" s="136"/>
      <c r="E21" s="137"/>
      <c r="F21" s="136"/>
      <c r="G21" s="137"/>
      <c r="H21" s="136"/>
      <c r="I21" s="137"/>
      <c r="J21" s="136"/>
      <c r="K21" s="137"/>
      <c r="L21" s="136"/>
      <c r="M21" s="137"/>
      <c r="N21" s="138"/>
      <c r="O21" s="137"/>
    </row>
    <row r="22" spans="2:15" ht="13.5" customHeight="1" x14ac:dyDescent="0.65">
      <c r="B22" s="136"/>
      <c r="C22" s="137"/>
      <c r="D22" s="136"/>
      <c r="E22" s="137"/>
      <c r="F22" s="136"/>
      <c r="G22" s="137"/>
      <c r="H22" s="136"/>
      <c r="I22" s="137"/>
      <c r="J22" s="136"/>
      <c r="K22" s="137"/>
      <c r="L22" s="136"/>
      <c r="M22" s="137"/>
      <c r="N22" s="138"/>
      <c r="O22" s="137"/>
    </row>
    <row r="23" spans="2:15" ht="13.5" customHeight="1" x14ac:dyDescent="0.65">
      <c r="B23" s="136"/>
      <c r="C23" s="137"/>
      <c r="D23" s="136"/>
      <c r="E23" s="137"/>
      <c r="F23" s="136"/>
      <c r="G23" s="137"/>
      <c r="H23" s="136"/>
      <c r="I23" s="137"/>
      <c r="J23" s="136"/>
      <c r="K23" s="137"/>
      <c r="L23" s="136"/>
      <c r="M23" s="137"/>
      <c r="N23" s="138"/>
      <c r="O23" s="137"/>
    </row>
    <row r="24" spans="2:15" ht="13.5" customHeight="1" x14ac:dyDescent="0.65">
      <c r="B24" s="139"/>
      <c r="C24" s="140"/>
      <c r="D24" s="139"/>
      <c r="E24" s="140"/>
      <c r="F24" s="139"/>
      <c r="G24" s="140"/>
      <c r="H24" s="139"/>
      <c r="I24" s="140"/>
      <c r="J24" s="139"/>
      <c r="K24" s="140"/>
      <c r="L24" s="139"/>
      <c r="M24" s="140"/>
      <c r="N24" s="141"/>
      <c r="O24" s="140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0</v>
      </c>
      <c r="G25" s="85" t="str">
        <f ca="1">IF(F25=1,1,"")</f>
        <v/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1</v>
      </c>
      <c r="K25" s="85">
        <f ca="1">IF(J25=1,1,"")</f>
        <v>1</v>
      </c>
      <c r="L25" s="86">
        <f ca="1">IF(L26="","",VLOOKUP(L26,祝日計算!$AR$2:$AU$1099,4,FALSE))</f>
        <v>1</v>
      </c>
      <c r="M25" s="85">
        <f ca="1">IF(L25=1,1,"")</f>
        <v>1</v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44031</v>
      </c>
      <c r="C26" s="75" t="str">
        <f ca="1">IFERROR(VLOOKUP(B26,祝日計算!$AO$2:$AP$282,2,FALSE),"")</f>
        <v/>
      </c>
      <c r="D26" s="71">
        <f ca="1">B26+1</f>
        <v>44032</v>
      </c>
      <c r="E26" s="75" t="str">
        <f ca="1">IFERROR(VLOOKUP(D26,祝日計算!$AO$2:$AP$282,2,FALSE),"")</f>
        <v/>
      </c>
      <c r="F26" s="71">
        <f ca="1">D26+1</f>
        <v>44033</v>
      </c>
      <c r="G26" s="75" t="str">
        <f ca="1">IFERROR(VLOOKUP(F26,祝日計算!$AO$2:$AP$282,2,FALSE),"")</f>
        <v/>
      </c>
      <c r="H26" s="71">
        <f ca="1">F26+1</f>
        <v>44034</v>
      </c>
      <c r="I26" s="75" t="str">
        <f ca="1">IFERROR(VLOOKUP(H26,祝日計算!$AO$2:$AP$282,2,FALSE),"")</f>
        <v/>
      </c>
      <c r="J26" s="71">
        <f ca="1">H26+1</f>
        <v>44035</v>
      </c>
      <c r="K26" s="75" t="str">
        <f ca="1">IFERROR(VLOOKUP(J26,祝日計算!$AO$2:$AP$282,2,FALSE),"")</f>
        <v>海の日</v>
      </c>
      <c r="L26" s="71">
        <f ca="1">J26+1</f>
        <v>44036</v>
      </c>
      <c r="M26" s="75" t="str">
        <f ca="1">IFERROR(VLOOKUP(L26,祝日計算!$AO$2:$AP$282,2,FALSE),"")</f>
        <v>スポーツの日</v>
      </c>
      <c r="N26" s="87">
        <f ca="1">L26+1</f>
        <v>44037</v>
      </c>
      <c r="O26" s="75" t="str">
        <f ca="1">IFERROR(VLOOKUP(N26,祝日計算!$AO$2:$AP$282,2,FALSE),"")</f>
        <v/>
      </c>
    </row>
    <row r="27" spans="2:15" ht="13.5" customHeight="1" x14ac:dyDescent="0.65">
      <c r="B27" s="136"/>
      <c r="C27" s="137"/>
      <c r="D27" s="136"/>
      <c r="E27" s="137"/>
      <c r="F27" s="136"/>
      <c r="G27" s="137"/>
      <c r="H27" s="136"/>
      <c r="I27" s="137"/>
      <c r="J27" s="136"/>
      <c r="K27" s="137"/>
      <c r="L27" s="136"/>
      <c r="M27" s="137"/>
      <c r="N27" s="138"/>
      <c r="O27" s="137"/>
    </row>
    <row r="28" spans="2:15" ht="13.5" customHeight="1" x14ac:dyDescent="0.65"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8"/>
      <c r="O28" s="137"/>
    </row>
    <row r="29" spans="2:15" ht="13.5" customHeight="1" x14ac:dyDescent="0.65">
      <c r="B29" s="136"/>
      <c r="C29" s="137"/>
      <c r="D29" s="136"/>
      <c r="E29" s="137"/>
      <c r="F29" s="136"/>
      <c r="G29" s="137"/>
      <c r="H29" s="136"/>
      <c r="I29" s="137"/>
      <c r="J29" s="136"/>
      <c r="K29" s="137"/>
      <c r="L29" s="136"/>
      <c r="M29" s="137"/>
      <c r="N29" s="138"/>
      <c r="O29" s="137"/>
    </row>
    <row r="30" spans="2:15" ht="13.5" customHeight="1" x14ac:dyDescent="0.65">
      <c r="B30" s="136"/>
      <c r="C30" s="137"/>
      <c r="D30" s="136"/>
      <c r="E30" s="137"/>
      <c r="F30" s="136"/>
      <c r="G30" s="137"/>
      <c r="H30" s="136"/>
      <c r="I30" s="137"/>
      <c r="J30" s="136"/>
      <c r="K30" s="137"/>
      <c r="L30" s="136"/>
      <c r="M30" s="137"/>
      <c r="N30" s="138"/>
      <c r="O30" s="137"/>
    </row>
    <row r="31" spans="2:15" ht="13.5" customHeight="1" x14ac:dyDescent="0.65">
      <c r="B31" s="139"/>
      <c r="C31" s="140"/>
      <c r="D31" s="139"/>
      <c r="E31" s="140"/>
      <c r="F31" s="139"/>
      <c r="G31" s="140"/>
      <c r="H31" s="139"/>
      <c r="I31" s="140"/>
      <c r="J31" s="139"/>
      <c r="K31" s="140"/>
      <c r="L31" s="139"/>
      <c r="M31" s="140"/>
      <c r="N31" s="141"/>
      <c r="O31" s="140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0</v>
      </c>
      <c r="I32" s="85" t="str">
        <f ca="1">IF(DAY(H33)&lt;10,0,IF(H32=1,1,""))</f>
        <v/>
      </c>
      <c r="J32" s="86">
        <f ca="1">IF(J33="","",VLOOKUP(J33,祝日計算!$AR$2:$AU$1099,4,FALSE))</f>
        <v>0</v>
      </c>
      <c r="K32" s="85" t="str">
        <f ca="1">IF(DAY(J33)&lt;10,0,IF(J32=1,1,""))</f>
        <v/>
      </c>
      <c r="L32" s="86">
        <f ca="1">IF(L33="","",VLOOKUP(L33,祝日計算!$AR$2:$AU$1099,4,FALSE))</f>
        <v>0</v>
      </c>
      <c r="M32" s="85" t="str">
        <f ca="1">IF(DAY(L33)&lt;10,0,IF(L32=1,1,""))</f>
        <v/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44038</v>
      </c>
      <c r="C33" s="75" t="str">
        <f ca="1">IFERROR(VLOOKUP(B33,祝日計算!$AO$2:$AP$282,2,FALSE),"")</f>
        <v/>
      </c>
      <c r="D33" s="71">
        <f ca="1">B33+1</f>
        <v>44039</v>
      </c>
      <c r="E33" s="75" t="str">
        <f ca="1">IFERROR(VLOOKUP(D33,祝日計算!$AO$2:$AP$282,2,FALSE),"")</f>
        <v/>
      </c>
      <c r="F33" s="71">
        <f ca="1">D33+1</f>
        <v>44040</v>
      </c>
      <c r="G33" s="75" t="str">
        <f ca="1">IFERROR(VLOOKUP(F33,祝日計算!$AO$2:$AP$282,2,FALSE),"")</f>
        <v/>
      </c>
      <c r="H33" s="71">
        <f ca="1">F33+1</f>
        <v>44041</v>
      </c>
      <c r="I33" s="75" t="str">
        <f ca="1">IFERROR(VLOOKUP(H33,祝日計算!$AO$2:$AP$282,2,FALSE),"")</f>
        <v/>
      </c>
      <c r="J33" s="71">
        <f ca="1">H33+1</f>
        <v>44042</v>
      </c>
      <c r="K33" s="75" t="str">
        <f ca="1">IFERROR(VLOOKUP(J33,祝日計算!$AO$2:$AP$282,2,FALSE),"")</f>
        <v/>
      </c>
      <c r="L33" s="71">
        <f ca="1">J33+1</f>
        <v>44043</v>
      </c>
      <c r="M33" s="75" t="str">
        <f ca="1">IFERROR(VLOOKUP(L33,祝日計算!$AO$2:$AP$282,2,FALSE),"")</f>
        <v/>
      </c>
      <c r="N33" s="87">
        <f ca="1">L33+1</f>
        <v>44044</v>
      </c>
      <c r="O33" s="75" t="str">
        <f ca="1">IFERROR(VLOOKUP(N33,祝日計算!$AO$2:$AP$282,2,FALSE),"")</f>
        <v/>
      </c>
    </row>
    <row r="34" spans="2:15" ht="13.5" customHeight="1" x14ac:dyDescent="0.65">
      <c r="B34" s="136"/>
      <c r="C34" s="137"/>
      <c r="D34" s="136"/>
      <c r="E34" s="137"/>
      <c r="F34" s="136"/>
      <c r="G34" s="137"/>
      <c r="H34" s="136"/>
      <c r="I34" s="137"/>
      <c r="J34" s="136"/>
      <c r="K34" s="137"/>
      <c r="L34" s="136"/>
      <c r="M34" s="137"/>
      <c r="N34" s="138"/>
      <c r="O34" s="137"/>
    </row>
    <row r="35" spans="2:15" ht="13.5" customHeight="1" x14ac:dyDescent="0.65">
      <c r="B35" s="136"/>
      <c r="C35" s="137"/>
      <c r="D35" s="136"/>
      <c r="E35" s="137"/>
      <c r="F35" s="136"/>
      <c r="G35" s="137"/>
      <c r="H35" s="136"/>
      <c r="I35" s="137"/>
      <c r="J35" s="136"/>
      <c r="K35" s="137"/>
      <c r="L35" s="136"/>
      <c r="M35" s="137"/>
      <c r="N35" s="138"/>
      <c r="O35" s="137"/>
    </row>
    <row r="36" spans="2:15" ht="13.5" customHeight="1" x14ac:dyDescent="0.65">
      <c r="B36" s="136"/>
      <c r="C36" s="137"/>
      <c r="D36" s="136"/>
      <c r="E36" s="137"/>
      <c r="F36" s="136"/>
      <c r="G36" s="137"/>
      <c r="H36" s="136"/>
      <c r="I36" s="137"/>
      <c r="J36" s="136"/>
      <c r="K36" s="137"/>
      <c r="L36" s="136"/>
      <c r="M36" s="137"/>
      <c r="N36" s="138"/>
      <c r="O36" s="137"/>
    </row>
    <row r="37" spans="2:15" ht="13.5" customHeight="1" x14ac:dyDescent="0.65">
      <c r="B37" s="136"/>
      <c r="C37" s="137"/>
      <c r="D37" s="136"/>
      <c r="E37" s="137"/>
      <c r="F37" s="136"/>
      <c r="G37" s="137"/>
      <c r="H37" s="136"/>
      <c r="I37" s="137"/>
      <c r="J37" s="136"/>
      <c r="K37" s="137"/>
      <c r="L37" s="136"/>
      <c r="M37" s="137"/>
      <c r="N37" s="138"/>
      <c r="O37" s="137"/>
    </row>
    <row r="38" spans="2:15" ht="13.5" customHeight="1" x14ac:dyDescent="0.65"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41"/>
      <c r="O38" s="140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44045</v>
      </c>
      <c r="C40" s="75" t="str">
        <f ca="1">IFERROR(VLOOKUP(B40,祝日計算!$AO$2:$AP$282,2,FALSE),"")</f>
        <v/>
      </c>
      <c r="D40" s="71">
        <f ca="1">B40+1</f>
        <v>44046</v>
      </c>
      <c r="E40" s="75" t="str">
        <f ca="1">IFERROR(VLOOKUP(D40,祝日計算!$AO$2:$AP$282,2,FALSE),"")</f>
        <v/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2:15" ht="13.5" customHeight="1" x14ac:dyDescent="0.65">
      <c r="B41" s="136"/>
      <c r="C41" s="137"/>
      <c r="D41" s="136"/>
      <c r="E41" s="137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2:15" ht="13.5" customHeight="1" x14ac:dyDescent="0.65">
      <c r="B42" s="136"/>
      <c r="C42" s="137"/>
      <c r="D42" s="136"/>
      <c r="E42" s="137"/>
      <c r="F42" s="143"/>
      <c r="G42" s="143"/>
      <c r="H42" s="143"/>
      <c r="I42" s="143"/>
      <c r="J42" s="143"/>
      <c r="K42" s="143"/>
      <c r="L42" s="143"/>
      <c r="M42" s="143"/>
      <c r="N42" s="143"/>
      <c r="O42" s="143"/>
    </row>
    <row r="43" spans="2:15" ht="13.5" customHeight="1" x14ac:dyDescent="0.65">
      <c r="B43" s="136"/>
      <c r="C43" s="137"/>
      <c r="D43" s="136"/>
      <c r="E43" s="137"/>
      <c r="F43" s="143"/>
      <c r="G43" s="143"/>
      <c r="H43" s="143"/>
      <c r="I43" s="143"/>
      <c r="J43" s="143"/>
      <c r="K43" s="143"/>
      <c r="L43" s="143"/>
      <c r="M43" s="143"/>
      <c r="N43" s="143"/>
      <c r="O43" s="143"/>
    </row>
    <row r="44" spans="2:15" ht="13.5" customHeight="1" x14ac:dyDescent="0.65">
      <c r="B44" s="136"/>
      <c r="C44" s="137"/>
      <c r="D44" s="136"/>
      <c r="E44" s="137"/>
      <c r="F44" s="143"/>
      <c r="G44" s="143"/>
      <c r="H44" s="143"/>
      <c r="I44" s="143"/>
      <c r="J44" s="143"/>
      <c r="K44" s="143"/>
      <c r="L44" s="143"/>
      <c r="M44" s="143"/>
      <c r="N44" s="143"/>
      <c r="O44" s="143"/>
    </row>
    <row r="45" spans="2:15" ht="13.5" customHeight="1" x14ac:dyDescent="0.65">
      <c r="B45" s="139"/>
      <c r="C45" s="140"/>
      <c r="D45" s="139"/>
      <c r="E45" s="140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</sheetData>
  <sheetProtection algorithmName="SHA-512" hashValue="klKNg3Rwk2+ilgsFeKH2P0zWn782kukdZJ9zEZIZKwUey3lW5fZMJLGlbJjeYc36uA26DRwVZmES0Q5Ofl+pDA==" saltValue="rfBwRyJ6BZZd7UHscVGf1w==" spinCount="100000" sheet="1" selectLockedCells="1"/>
  <mergeCells count="198"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</mergeCells>
  <phoneticPr fontId="3"/>
  <conditionalFormatting sqref="G39 I39 K39 M39">
    <cfRule type="expression" dxfId="3698" priority="373">
      <formula>DAY(G34)&lt;10</formula>
    </cfRule>
    <cfRule type="expression" dxfId="3697" priority="374">
      <formula>H34=1</formula>
    </cfRule>
  </conditionalFormatting>
  <conditionalFormatting sqref="B6:C6">
    <cfRule type="expression" dxfId="3696" priority="375">
      <formula>C4=1</formula>
    </cfRule>
    <cfRule type="expression" dxfId="3695" priority="376">
      <formula>C4=0</formula>
    </cfRule>
  </conditionalFormatting>
  <conditionalFormatting sqref="C5">
    <cfRule type="expression" dxfId="3694" priority="377">
      <formula>DAY(B5)&gt;7</formula>
    </cfRule>
    <cfRule type="expression" dxfId="3693" priority="378">
      <formula>B4=1</formula>
    </cfRule>
  </conditionalFormatting>
  <conditionalFormatting sqref="B5">
    <cfRule type="expression" dxfId="3692" priority="379">
      <formula>C4=1</formula>
    </cfRule>
    <cfRule type="expression" dxfId="3691" priority="380">
      <formula>C4=0</formula>
    </cfRule>
  </conditionalFormatting>
  <conditionalFormatting sqref="O5">
    <cfRule type="expression" dxfId="3690" priority="381">
      <formula>O4=2</formula>
    </cfRule>
    <cfRule type="expression" dxfId="3689" priority="382">
      <formula>O4=1</formula>
    </cfRule>
  </conditionalFormatting>
  <conditionalFormatting sqref="C12">
    <cfRule type="expression" dxfId="3688" priority="383">
      <formula>C11=1</formula>
    </cfRule>
  </conditionalFormatting>
  <conditionalFormatting sqref="B12">
    <cfRule type="expression" dxfId="3687" priority="384">
      <formula>C11=1</formula>
    </cfRule>
  </conditionalFormatting>
  <conditionalFormatting sqref="O33">
    <cfRule type="expression" dxfId="3686" priority="391">
      <formula>O32=0</formula>
    </cfRule>
    <cfRule type="expression" dxfId="3685" priority="392">
      <formula>O32=1</formula>
    </cfRule>
    <cfRule type="expression" dxfId="3684" priority="393">
      <formula>O32=2</formula>
    </cfRule>
  </conditionalFormatting>
  <conditionalFormatting sqref="N39">
    <cfRule type="expression" dxfId="3683" priority="394">
      <formula>#REF!=0</formula>
    </cfRule>
    <cfRule type="expression" dxfId="3682" priority="395">
      <formula>DAY(N34)&lt;10</formula>
    </cfRule>
    <cfRule type="expression" dxfId="3681" priority="396">
      <formula>O34&lt;&gt;""</formula>
    </cfRule>
    <cfRule type="expression" dxfId="3680" priority="397">
      <formula>#REF!=1</formula>
    </cfRule>
  </conditionalFormatting>
  <conditionalFormatting sqref="N5">
    <cfRule type="expression" dxfId="3679" priority="398">
      <formula>O4=2</formula>
    </cfRule>
    <cfRule type="expression" dxfId="3678" priority="399">
      <formula>O4=1</formula>
    </cfRule>
  </conditionalFormatting>
  <conditionalFormatting sqref="N34">
    <cfRule type="expression" dxfId="3677" priority="400">
      <formula>O32=0</formula>
    </cfRule>
    <cfRule type="expression" dxfId="3676" priority="401">
      <formula>O32=1</formula>
    </cfRule>
    <cfRule type="expression" dxfId="3675" priority="402">
      <formula>O32=2</formula>
    </cfRule>
  </conditionalFormatting>
  <conditionalFormatting sqref="N33">
    <cfRule type="expression" dxfId="3674" priority="403">
      <formula>O32=0</formula>
    </cfRule>
    <cfRule type="expression" dxfId="3673" priority="404">
      <formula>O32=1</formula>
    </cfRule>
    <cfRule type="expression" dxfId="3672" priority="405">
      <formula>O32=2</formula>
    </cfRule>
  </conditionalFormatting>
  <conditionalFormatting sqref="L39 J39 H39 F39">
    <cfRule type="expression" dxfId="3671" priority="406">
      <formula>DAY(F34)&lt;10</formula>
    </cfRule>
    <cfRule type="expression" dxfId="3670" priority="407">
      <formula>#REF!=1</formula>
    </cfRule>
  </conditionalFormatting>
  <conditionalFormatting sqref="B7:C7">
    <cfRule type="expression" dxfId="3669" priority="371">
      <formula>C4=1</formula>
    </cfRule>
    <cfRule type="expression" dxfId="3668" priority="372">
      <formula>C4=0</formula>
    </cfRule>
  </conditionalFormatting>
  <conditionalFormatting sqref="B8:C8">
    <cfRule type="expression" dxfId="3667" priority="369">
      <formula>C4=1</formula>
    </cfRule>
    <cfRule type="expression" dxfId="3666" priority="370">
      <formula>C4=0</formula>
    </cfRule>
  </conditionalFormatting>
  <conditionalFormatting sqref="B9:C9">
    <cfRule type="expression" dxfId="3665" priority="367">
      <formula>C4=1</formula>
    </cfRule>
    <cfRule type="expression" dxfId="3664" priority="368">
      <formula>C4=0</formula>
    </cfRule>
  </conditionalFormatting>
  <conditionalFormatting sqref="B10:C10">
    <cfRule type="expression" dxfId="3663" priority="365">
      <formula>C4=1</formula>
    </cfRule>
    <cfRule type="expression" dxfId="3662" priority="366">
      <formula>C4=0</formula>
    </cfRule>
  </conditionalFormatting>
  <conditionalFormatting sqref="D6:E6">
    <cfRule type="expression" dxfId="3661" priority="359">
      <formula>E4=1</formula>
    </cfRule>
    <cfRule type="expression" dxfId="3660" priority="360">
      <formula>E4=0</formula>
    </cfRule>
  </conditionalFormatting>
  <conditionalFormatting sqref="E5">
    <cfRule type="expression" dxfId="3659" priority="361">
      <formula>DAY(D5)&gt;7</formula>
    </cfRule>
    <cfRule type="expression" dxfId="3658" priority="362">
      <formula>D4=1</formula>
    </cfRule>
  </conditionalFormatting>
  <conditionalFormatting sqref="D5">
    <cfRule type="expression" dxfId="3657" priority="363">
      <formula>E4=1</formula>
    </cfRule>
    <cfRule type="expression" dxfId="3656" priority="364">
      <formula>E4=0</formula>
    </cfRule>
  </conditionalFormatting>
  <conditionalFormatting sqref="D7:E7">
    <cfRule type="expression" dxfId="3655" priority="357">
      <formula>E4=1</formula>
    </cfRule>
    <cfRule type="expression" dxfId="3654" priority="358">
      <formula>E4=0</formula>
    </cfRule>
  </conditionalFormatting>
  <conditionalFormatting sqref="D8:E8">
    <cfRule type="expression" dxfId="3653" priority="355">
      <formula>E4=1</formula>
    </cfRule>
    <cfRule type="expression" dxfId="3652" priority="356">
      <formula>E4=0</formula>
    </cfRule>
  </conditionalFormatting>
  <conditionalFormatting sqref="D9:E9">
    <cfRule type="expression" dxfId="3651" priority="353">
      <formula>E4=1</formula>
    </cfRule>
    <cfRule type="expression" dxfId="3650" priority="354">
      <formula>E4=0</formula>
    </cfRule>
  </conditionalFormatting>
  <conditionalFormatting sqref="D10:E10">
    <cfRule type="expression" dxfId="3649" priority="351">
      <formula>E4=1</formula>
    </cfRule>
    <cfRule type="expression" dxfId="3648" priority="352">
      <formula>E4=0</formula>
    </cfRule>
  </conditionalFormatting>
  <conditionalFormatting sqref="F6:G6">
    <cfRule type="expression" dxfId="3647" priority="345">
      <formula>G4=1</formula>
    </cfRule>
    <cfRule type="expression" dxfId="3646" priority="346">
      <formula>G4=0</formula>
    </cfRule>
  </conditionalFormatting>
  <conditionalFormatting sqref="G5">
    <cfRule type="expression" dxfId="3645" priority="347">
      <formula>DAY(F5)&gt;7</formula>
    </cfRule>
    <cfRule type="expression" dxfId="3644" priority="348">
      <formula>F4=1</formula>
    </cfRule>
  </conditionalFormatting>
  <conditionalFormatting sqref="F5">
    <cfRule type="expression" dxfId="3643" priority="349">
      <formula>G4=1</formula>
    </cfRule>
    <cfRule type="expression" dxfId="3642" priority="350">
      <formula>G4=0</formula>
    </cfRule>
  </conditionalFormatting>
  <conditionalFormatting sqref="F7:G7">
    <cfRule type="expression" dxfId="3641" priority="343">
      <formula>G4=1</formula>
    </cfRule>
    <cfRule type="expression" dxfId="3640" priority="344">
      <formula>G4=0</formula>
    </cfRule>
  </conditionalFormatting>
  <conditionalFormatting sqref="F8:G8">
    <cfRule type="expression" dxfId="3639" priority="341">
      <formula>G4=1</formula>
    </cfRule>
    <cfRule type="expression" dxfId="3638" priority="342">
      <formula>G4=0</formula>
    </cfRule>
  </conditionalFormatting>
  <conditionalFormatting sqref="F9:G9">
    <cfRule type="expression" dxfId="3637" priority="339">
      <formula>G4=1</formula>
    </cfRule>
    <cfRule type="expression" dxfId="3636" priority="340">
      <formula>G4=0</formula>
    </cfRule>
  </conditionalFormatting>
  <conditionalFormatting sqref="F10:G10">
    <cfRule type="expression" dxfId="3635" priority="337">
      <formula>G4=1</formula>
    </cfRule>
    <cfRule type="expression" dxfId="3634" priority="338">
      <formula>G4=0</formula>
    </cfRule>
  </conditionalFormatting>
  <conditionalFormatting sqref="H6:I6">
    <cfRule type="expression" dxfId="3633" priority="331">
      <formula>I4=1</formula>
    </cfRule>
    <cfRule type="expression" dxfId="3632" priority="332">
      <formula>I4=0</formula>
    </cfRule>
  </conditionalFormatting>
  <conditionalFormatting sqref="I5">
    <cfRule type="expression" dxfId="3631" priority="333">
      <formula>DAY(H5)&gt;7</formula>
    </cfRule>
    <cfRule type="expression" dxfId="3630" priority="334">
      <formula>H4=1</formula>
    </cfRule>
  </conditionalFormatting>
  <conditionalFormatting sqref="H5">
    <cfRule type="expression" dxfId="3629" priority="335">
      <formula>I4=1</formula>
    </cfRule>
    <cfRule type="expression" dxfId="3628" priority="336">
      <formula>I4=0</formula>
    </cfRule>
  </conditionalFormatting>
  <conditionalFormatting sqref="H7:I7">
    <cfRule type="expression" dxfId="3627" priority="329">
      <formula>I4=1</formula>
    </cfRule>
    <cfRule type="expression" dxfId="3626" priority="330">
      <formula>I4=0</formula>
    </cfRule>
  </conditionalFormatting>
  <conditionalFormatting sqref="H8:I8">
    <cfRule type="expression" dxfId="3625" priority="327">
      <formula>I4=1</formula>
    </cfRule>
    <cfRule type="expression" dxfId="3624" priority="328">
      <formula>I4=0</formula>
    </cfRule>
  </conditionalFormatting>
  <conditionalFormatting sqref="H9:I9">
    <cfRule type="expression" dxfId="3623" priority="325">
      <formula>I4=1</formula>
    </cfRule>
    <cfRule type="expression" dxfId="3622" priority="326">
      <formula>I4=0</formula>
    </cfRule>
  </conditionalFormatting>
  <conditionalFormatting sqref="H10:I10">
    <cfRule type="expression" dxfId="3621" priority="323">
      <formula>I4=1</formula>
    </cfRule>
    <cfRule type="expression" dxfId="3620" priority="324">
      <formula>I4=0</formula>
    </cfRule>
  </conditionalFormatting>
  <conditionalFormatting sqref="J6:K6">
    <cfRule type="expression" dxfId="3619" priority="317">
      <formula>K4=1</formula>
    </cfRule>
    <cfRule type="expression" dxfId="3618" priority="318">
      <formula>K4=0</formula>
    </cfRule>
  </conditionalFormatting>
  <conditionalFormatting sqref="K5">
    <cfRule type="expression" dxfId="3617" priority="319">
      <formula>DAY(J5)&gt;7</formula>
    </cfRule>
    <cfRule type="expression" dxfId="3616" priority="320">
      <formula>J4=1</formula>
    </cfRule>
  </conditionalFormatting>
  <conditionalFormatting sqref="J5">
    <cfRule type="expression" dxfId="3615" priority="321">
      <formula>K4=1</formula>
    </cfRule>
    <cfRule type="expression" dxfId="3614" priority="322">
      <formula>K4=0</formula>
    </cfRule>
  </conditionalFormatting>
  <conditionalFormatting sqref="J7:K7">
    <cfRule type="expression" dxfId="3613" priority="315">
      <formula>K4=1</formula>
    </cfRule>
    <cfRule type="expression" dxfId="3612" priority="316">
      <formula>K4=0</formula>
    </cfRule>
  </conditionalFormatting>
  <conditionalFormatting sqref="J8:K8">
    <cfRule type="expression" dxfId="3611" priority="313">
      <formula>K4=1</formula>
    </cfRule>
    <cfRule type="expression" dxfId="3610" priority="314">
      <formula>K4=0</formula>
    </cfRule>
  </conditionalFormatting>
  <conditionalFormatting sqref="J9:K9">
    <cfRule type="expression" dxfId="3609" priority="311">
      <formula>K4=1</formula>
    </cfRule>
    <cfRule type="expression" dxfId="3608" priority="312">
      <formula>K4=0</formula>
    </cfRule>
  </conditionalFormatting>
  <conditionalFormatting sqref="J10:K10">
    <cfRule type="expression" dxfId="3607" priority="309">
      <formula>K4=1</formula>
    </cfRule>
    <cfRule type="expression" dxfId="3606" priority="310">
      <formula>K4=0</formula>
    </cfRule>
  </conditionalFormatting>
  <conditionalFormatting sqref="L6:M6">
    <cfRule type="expression" dxfId="3605" priority="303">
      <formula>M4=1</formula>
    </cfRule>
    <cfRule type="expression" dxfId="3604" priority="304">
      <formula>M4=0</formula>
    </cfRule>
  </conditionalFormatting>
  <conditionalFormatting sqref="M5">
    <cfRule type="expression" dxfId="3603" priority="305">
      <formula>DAY(L5)&gt;7</formula>
    </cfRule>
    <cfRule type="expression" dxfId="3602" priority="306">
      <formula>L4=1</formula>
    </cfRule>
  </conditionalFormatting>
  <conditionalFormatting sqref="L5">
    <cfRule type="expression" dxfId="3601" priority="307">
      <formula>M4=1</formula>
    </cfRule>
    <cfRule type="expression" dxfId="3600" priority="308">
      <formula>M4=0</formula>
    </cfRule>
  </conditionalFormatting>
  <conditionalFormatting sqref="L7:M7">
    <cfRule type="expression" dxfId="3599" priority="301">
      <formula>M4=1</formula>
    </cfRule>
    <cfRule type="expression" dxfId="3598" priority="302">
      <formula>M4=0</formula>
    </cfRule>
  </conditionalFormatting>
  <conditionalFormatting sqref="L8:M8">
    <cfRule type="expression" dxfId="3597" priority="299">
      <formula>M4=1</formula>
    </cfRule>
    <cfRule type="expression" dxfId="3596" priority="300">
      <formula>M4=0</formula>
    </cfRule>
  </conditionalFormatting>
  <conditionalFormatting sqref="L9:M9">
    <cfRule type="expression" dxfId="3595" priority="297">
      <formula>M4=1</formula>
    </cfRule>
    <cfRule type="expression" dxfId="3594" priority="298">
      <formula>M4=0</formula>
    </cfRule>
  </conditionalFormatting>
  <conditionalFormatting sqref="L10:M10">
    <cfRule type="expression" dxfId="3593" priority="295">
      <formula>M4=1</formula>
    </cfRule>
    <cfRule type="expression" dxfId="3592" priority="296">
      <formula>M4=0</formula>
    </cfRule>
  </conditionalFormatting>
  <conditionalFormatting sqref="N6">
    <cfRule type="expression" dxfId="3591" priority="293">
      <formula>O4=1</formula>
    </cfRule>
    <cfRule type="expression" dxfId="3590" priority="294">
      <formula>O4=2</formula>
    </cfRule>
  </conditionalFormatting>
  <conditionalFormatting sqref="N7">
    <cfRule type="expression" dxfId="3589" priority="291">
      <formula>O4=1</formula>
    </cfRule>
    <cfRule type="expression" dxfId="3588" priority="292">
      <formula>O4=2</formula>
    </cfRule>
  </conditionalFormatting>
  <conditionalFormatting sqref="N8">
    <cfRule type="expression" dxfId="3587" priority="289">
      <formula>O4=1</formula>
    </cfRule>
    <cfRule type="expression" dxfId="3586" priority="290">
      <formula>O4=2</formula>
    </cfRule>
  </conditionalFormatting>
  <conditionalFormatting sqref="N9">
    <cfRule type="expression" dxfId="3585" priority="287">
      <formula>O4=1</formula>
    </cfRule>
    <cfRule type="expression" dxfId="3584" priority="288">
      <formula>O4=2</formula>
    </cfRule>
  </conditionalFormatting>
  <conditionalFormatting sqref="N10">
    <cfRule type="expression" dxfId="3583" priority="285">
      <formula>O4=1</formula>
    </cfRule>
    <cfRule type="expression" dxfId="3582" priority="286">
      <formula>O4=2</formula>
    </cfRule>
  </conditionalFormatting>
  <conditionalFormatting sqref="O12">
    <cfRule type="expression" dxfId="3581" priority="281">
      <formula>O11=2</formula>
    </cfRule>
    <cfRule type="expression" dxfId="3580" priority="282">
      <formula>O11=1</formula>
    </cfRule>
  </conditionalFormatting>
  <conditionalFormatting sqref="N12">
    <cfRule type="expression" dxfId="3579" priority="283">
      <formula>O11=2</formula>
    </cfRule>
    <cfRule type="expression" dxfId="3578" priority="284">
      <formula>O11=1</formula>
    </cfRule>
  </conditionalFormatting>
  <conditionalFormatting sqref="N13">
    <cfRule type="expression" dxfId="3577" priority="279">
      <formula>O11=1</formula>
    </cfRule>
    <cfRule type="expression" dxfId="3576" priority="280">
      <formula>O11=2</formula>
    </cfRule>
  </conditionalFormatting>
  <conditionalFormatting sqref="N14">
    <cfRule type="expression" dxfId="3575" priority="277">
      <formula>O11=1</formula>
    </cfRule>
    <cfRule type="expression" dxfId="3574" priority="278">
      <formula>O11=2</formula>
    </cfRule>
  </conditionalFormatting>
  <conditionalFormatting sqref="N15">
    <cfRule type="expression" dxfId="3573" priority="275">
      <formula>O11=1</formula>
    </cfRule>
    <cfRule type="expression" dxfId="3572" priority="276">
      <formula>O11=2</formula>
    </cfRule>
  </conditionalFormatting>
  <conditionalFormatting sqref="N16">
    <cfRule type="expression" dxfId="3571" priority="273">
      <formula>O11=1</formula>
    </cfRule>
    <cfRule type="expression" dxfId="3570" priority="274">
      <formula>O11=2</formula>
    </cfRule>
  </conditionalFormatting>
  <conditionalFormatting sqref="N17">
    <cfRule type="expression" dxfId="3569" priority="271">
      <formula>O11=1</formula>
    </cfRule>
    <cfRule type="expression" dxfId="3568" priority="272">
      <formula>O11=2</formula>
    </cfRule>
  </conditionalFormatting>
  <conditionalFormatting sqref="O19">
    <cfRule type="expression" dxfId="3567" priority="267">
      <formula>O18=2</formula>
    </cfRule>
    <cfRule type="expression" dxfId="3566" priority="268">
      <formula>O18=1</formula>
    </cfRule>
  </conditionalFormatting>
  <conditionalFormatting sqref="N19">
    <cfRule type="expression" dxfId="3565" priority="269">
      <formula>O18=2</formula>
    </cfRule>
    <cfRule type="expression" dxfId="3564" priority="270">
      <formula>O18=1</formula>
    </cfRule>
  </conditionalFormatting>
  <conditionalFormatting sqref="N20">
    <cfRule type="expression" dxfId="3563" priority="265">
      <formula>O18=1</formula>
    </cfRule>
    <cfRule type="expression" dxfId="3562" priority="266">
      <formula>O18=2</formula>
    </cfRule>
  </conditionalFormatting>
  <conditionalFormatting sqref="N21">
    <cfRule type="expression" dxfId="3561" priority="263">
      <formula>O18=1</formula>
    </cfRule>
    <cfRule type="expression" dxfId="3560" priority="264">
      <formula>O18=2</formula>
    </cfRule>
  </conditionalFormatting>
  <conditionalFormatting sqref="N22">
    <cfRule type="expression" dxfId="3559" priority="261">
      <formula>O18=1</formula>
    </cfRule>
    <cfRule type="expression" dxfId="3558" priority="262">
      <formula>O18=2</formula>
    </cfRule>
  </conditionalFormatting>
  <conditionalFormatting sqref="N23">
    <cfRule type="expression" dxfId="3557" priority="259">
      <formula>O18=1</formula>
    </cfRule>
    <cfRule type="expression" dxfId="3556" priority="260">
      <formula>O18=2</formula>
    </cfRule>
  </conditionalFormatting>
  <conditionalFormatting sqref="N24">
    <cfRule type="expression" dxfId="3555" priority="257">
      <formula>O18=1</formula>
    </cfRule>
    <cfRule type="expression" dxfId="3554" priority="258">
      <formula>O18=2</formula>
    </cfRule>
  </conditionalFormatting>
  <conditionalFormatting sqref="O26">
    <cfRule type="expression" dxfId="3553" priority="253">
      <formula>O25=2</formula>
    </cfRule>
    <cfRule type="expression" dxfId="3552" priority="254">
      <formula>O25=1</formula>
    </cfRule>
  </conditionalFormatting>
  <conditionalFormatting sqref="N26">
    <cfRule type="expression" dxfId="3551" priority="255">
      <formula>O25=2</formula>
    </cfRule>
    <cfRule type="expression" dxfId="3550" priority="256">
      <formula>O25=1</formula>
    </cfRule>
  </conditionalFormatting>
  <conditionalFormatting sqref="N27">
    <cfRule type="expression" dxfId="3549" priority="251">
      <formula>O25=1</formula>
    </cfRule>
    <cfRule type="expression" dxfId="3548" priority="252">
      <formula>O25=2</formula>
    </cfRule>
  </conditionalFormatting>
  <conditionalFormatting sqref="N28">
    <cfRule type="expression" dxfId="3547" priority="249">
      <formula>O25=1</formula>
    </cfRule>
    <cfRule type="expression" dxfId="3546" priority="250">
      <formula>O25=2</formula>
    </cfRule>
  </conditionalFormatting>
  <conditionalFormatting sqref="N29">
    <cfRule type="expression" dxfId="3545" priority="247">
      <formula>O25=1</formula>
    </cfRule>
    <cfRule type="expression" dxfId="3544" priority="248">
      <formula>O25=2</formula>
    </cfRule>
  </conditionalFormatting>
  <conditionalFormatting sqref="N30">
    <cfRule type="expression" dxfId="3543" priority="245">
      <formula>O25=1</formula>
    </cfRule>
    <cfRule type="expression" dxfId="3542" priority="246">
      <formula>O25=2</formula>
    </cfRule>
  </conditionalFormatting>
  <conditionalFormatting sqref="N31">
    <cfRule type="expression" dxfId="3541" priority="243">
      <formula>O25=1</formula>
    </cfRule>
    <cfRule type="expression" dxfId="3540" priority="244">
      <formula>O25=2</formula>
    </cfRule>
  </conditionalFormatting>
  <conditionalFormatting sqref="N35">
    <cfRule type="expression" dxfId="3539" priority="240">
      <formula>O32=0</formula>
    </cfRule>
    <cfRule type="expression" dxfId="3538" priority="241">
      <formula>O32=1</formula>
    </cfRule>
    <cfRule type="expression" dxfId="3537" priority="242">
      <formula>O32=2</formula>
    </cfRule>
  </conditionalFormatting>
  <conditionalFormatting sqref="N36">
    <cfRule type="expression" dxfId="3536" priority="237">
      <formula>O32=0</formula>
    </cfRule>
    <cfRule type="expression" dxfId="3535" priority="238">
      <formula>O32=1</formula>
    </cfRule>
    <cfRule type="expression" dxfId="3534" priority="239">
      <formula>O32=2</formula>
    </cfRule>
  </conditionalFormatting>
  <conditionalFormatting sqref="N37">
    <cfRule type="expression" dxfId="3533" priority="234">
      <formula>O32=0</formula>
    </cfRule>
    <cfRule type="expression" dxfId="3532" priority="235">
      <formula>O32=1</formula>
    </cfRule>
    <cfRule type="expression" dxfId="3531" priority="236">
      <formula>O32=2</formula>
    </cfRule>
  </conditionalFormatting>
  <conditionalFormatting sqref="N38">
    <cfRule type="expression" dxfId="3530" priority="231">
      <formula>O32=0</formula>
    </cfRule>
    <cfRule type="expression" dxfId="3529" priority="232">
      <formula>O32=1</formula>
    </cfRule>
    <cfRule type="expression" dxfId="3528" priority="233">
      <formula>O32=2</formula>
    </cfRule>
  </conditionalFormatting>
  <conditionalFormatting sqref="B13:C13">
    <cfRule type="expression" dxfId="3527" priority="230">
      <formula>C11=1</formula>
    </cfRule>
  </conditionalFormatting>
  <conditionalFormatting sqref="B14:C14">
    <cfRule type="expression" dxfId="3526" priority="229">
      <formula>C11=1</formula>
    </cfRule>
  </conditionalFormatting>
  <conditionalFormatting sqref="B15:C15">
    <cfRule type="expression" dxfId="3525" priority="228">
      <formula>C11=1</formula>
    </cfRule>
  </conditionalFormatting>
  <conditionalFormatting sqref="B16:C16">
    <cfRule type="expression" dxfId="3524" priority="227">
      <formula>C11=1</formula>
    </cfRule>
  </conditionalFormatting>
  <conditionalFormatting sqref="B17:C17">
    <cfRule type="expression" dxfId="3523" priority="226">
      <formula>C11=1</formula>
    </cfRule>
  </conditionalFormatting>
  <conditionalFormatting sqref="E12">
    <cfRule type="expression" dxfId="3522" priority="224">
      <formula>E11=1</formula>
    </cfRule>
  </conditionalFormatting>
  <conditionalFormatting sqref="D12">
    <cfRule type="expression" dxfId="3521" priority="225">
      <formula>E11=1</formula>
    </cfRule>
  </conditionalFormatting>
  <conditionalFormatting sqref="D13:E13">
    <cfRule type="expression" dxfId="3520" priority="223">
      <formula>E11=1</formula>
    </cfRule>
  </conditionalFormatting>
  <conditionalFormatting sqref="D14:E14">
    <cfRule type="expression" dxfId="3519" priority="222">
      <formula>E11=1</formula>
    </cfRule>
  </conditionalFormatting>
  <conditionalFormatting sqref="D15:E15">
    <cfRule type="expression" dxfId="3518" priority="221">
      <formula>E11=1</formula>
    </cfRule>
  </conditionalFormatting>
  <conditionalFormatting sqref="D16:E16">
    <cfRule type="expression" dxfId="3517" priority="220">
      <formula>E11=1</formula>
    </cfRule>
  </conditionalFormatting>
  <conditionalFormatting sqref="D17:E17">
    <cfRule type="expression" dxfId="3516" priority="219">
      <formula>E11=1</formula>
    </cfRule>
  </conditionalFormatting>
  <conditionalFormatting sqref="G12">
    <cfRule type="expression" dxfId="3515" priority="217">
      <formula>G11=1</formula>
    </cfRule>
  </conditionalFormatting>
  <conditionalFormatting sqref="F12">
    <cfRule type="expression" dxfId="3514" priority="218">
      <formula>G11=1</formula>
    </cfRule>
  </conditionalFormatting>
  <conditionalFormatting sqref="F13:G13">
    <cfRule type="expression" dxfId="3513" priority="216">
      <formula>G11=1</formula>
    </cfRule>
  </conditionalFormatting>
  <conditionalFormatting sqref="F14:G14">
    <cfRule type="expression" dxfId="3512" priority="215">
      <formula>G11=1</formula>
    </cfRule>
  </conditionalFormatting>
  <conditionalFormatting sqref="F15:G15">
    <cfRule type="expression" dxfId="3511" priority="214">
      <formula>G11=1</formula>
    </cfRule>
  </conditionalFormatting>
  <conditionalFormatting sqref="F16:G16">
    <cfRule type="expression" dxfId="3510" priority="213">
      <formula>G11=1</formula>
    </cfRule>
  </conditionalFormatting>
  <conditionalFormatting sqref="F17:G17">
    <cfRule type="expression" dxfId="3509" priority="212">
      <formula>G11=1</formula>
    </cfRule>
  </conditionalFormatting>
  <conditionalFormatting sqref="I12">
    <cfRule type="expression" dxfId="3508" priority="210">
      <formula>I11=1</formula>
    </cfRule>
  </conditionalFormatting>
  <conditionalFormatting sqref="H12">
    <cfRule type="expression" dxfId="3507" priority="211">
      <formula>I11=1</formula>
    </cfRule>
  </conditionalFormatting>
  <conditionalFormatting sqref="H13:I13">
    <cfRule type="expression" dxfId="3506" priority="209">
      <formula>I11=1</formula>
    </cfRule>
  </conditionalFormatting>
  <conditionalFormatting sqref="H14:I14">
    <cfRule type="expression" dxfId="3505" priority="208">
      <formula>I11=1</formula>
    </cfRule>
  </conditionalFormatting>
  <conditionalFormatting sqref="H15:I15">
    <cfRule type="expression" dxfId="3504" priority="207">
      <formula>I11=1</formula>
    </cfRule>
  </conditionalFormatting>
  <conditionalFormatting sqref="H16:I16">
    <cfRule type="expression" dxfId="3503" priority="206">
      <formula>I11=1</formula>
    </cfRule>
  </conditionalFormatting>
  <conditionalFormatting sqref="H17:I17">
    <cfRule type="expression" dxfId="3502" priority="205">
      <formula>I11=1</formula>
    </cfRule>
  </conditionalFormatting>
  <conditionalFormatting sqref="K12">
    <cfRule type="expression" dxfId="3501" priority="203">
      <formula>K11=1</formula>
    </cfRule>
  </conditionalFormatting>
  <conditionalFormatting sqref="J12">
    <cfRule type="expression" dxfId="3500" priority="204">
      <formula>K11=1</formula>
    </cfRule>
  </conditionalFormatting>
  <conditionalFormatting sqref="J13:K13">
    <cfRule type="expression" dxfId="3499" priority="202">
      <formula>K11=1</formula>
    </cfRule>
  </conditionalFormatting>
  <conditionalFormatting sqref="J14:K14">
    <cfRule type="expression" dxfId="3498" priority="201">
      <formula>K11=1</formula>
    </cfRule>
  </conditionalFormatting>
  <conditionalFormatting sqref="J15:K15">
    <cfRule type="expression" dxfId="3497" priority="200">
      <formula>K11=1</formula>
    </cfRule>
  </conditionalFormatting>
  <conditionalFormatting sqref="J16:K16">
    <cfRule type="expression" dxfId="3496" priority="199">
      <formula>K11=1</formula>
    </cfRule>
  </conditionalFormatting>
  <conditionalFormatting sqref="J17:K17">
    <cfRule type="expression" dxfId="3495" priority="198">
      <formula>K11=1</formula>
    </cfRule>
  </conditionalFormatting>
  <conditionalFormatting sqref="M12">
    <cfRule type="expression" dxfId="3494" priority="196">
      <formula>M11=1</formula>
    </cfRule>
  </conditionalFormatting>
  <conditionalFormatting sqref="L12">
    <cfRule type="expression" dxfId="3493" priority="197">
      <formula>M11=1</formula>
    </cfRule>
  </conditionalFormatting>
  <conditionalFormatting sqref="L13:M13">
    <cfRule type="expression" dxfId="3492" priority="195">
      <formula>M11=1</formula>
    </cfRule>
  </conditionalFormatting>
  <conditionalFormatting sqref="L14:M14">
    <cfRule type="expression" dxfId="3491" priority="194">
      <formula>M11=1</formula>
    </cfRule>
  </conditionalFormatting>
  <conditionalFormatting sqref="L15:M15">
    <cfRule type="expression" dxfId="3490" priority="193">
      <formula>M11=1</formula>
    </cfRule>
  </conditionalFormatting>
  <conditionalFormatting sqref="L16:M16">
    <cfRule type="expression" dxfId="3489" priority="192">
      <formula>M11=1</formula>
    </cfRule>
  </conditionalFormatting>
  <conditionalFormatting sqref="L17:M17">
    <cfRule type="expression" dxfId="3488" priority="191">
      <formula>M11=1</formula>
    </cfRule>
  </conditionalFormatting>
  <conditionalFormatting sqref="C19">
    <cfRule type="expression" dxfId="3487" priority="189">
      <formula>C18=1</formula>
    </cfRule>
  </conditionalFormatting>
  <conditionalFormatting sqref="B19">
    <cfRule type="expression" dxfId="3486" priority="190">
      <formula>C18=1</formula>
    </cfRule>
  </conditionalFormatting>
  <conditionalFormatting sqref="B20:C20">
    <cfRule type="expression" dxfId="3485" priority="188">
      <formula>C18=1</formula>
    </cfRule>
  </conditionalFormatting>
  <conditionalFormatting sqref="B21:C21">
    <cfRule type="expression" dxfId="3484" priority="187">
      <formula>C18=1</formula>
    </cfRule>
  </conditionalFormatting>
  <conditionalFormatting sqref="B22:C22">
    <cfRule type="expression" dxfId="3483" priority="186">
      <formula>C18=1</formula>
    </cfRule>
  </conditionalFormatting>
  <conditionalFormatting sqref="B23:C23">
    <cfRule type="expression" dxfId="3482" priority="185">
      <formula>C18=1</formula>
    </cfRule>
  </conditionalFormatting>
  <conditionalFormatting sqref="B24:C24">
    <cfRule type="expression" dxfId="3481" priority="184">
      <formula>C18=1</formula>
    </cfRule>
  </conditionalFormatting>
  <conditionalFormatting sqref="E19">
    <cfRule type="expression" dxfId="3480" priority="182">
      <formula>E18=1</formula>
    </cfRule>
  </conditionalFormatting>
  <conditionalFormatting sqref="D19">
    <cfRule type="expression" dxfId="3479" priority="183">
      <formula>E18=1</formula>
    </cfRule>
  </conditionalFormatting>
  <conditionalFormatting sqref="D20:E20">
    <cfRule type="expression" dxfId="3478" priority="181">
      <formula>E18=1</formula>
    </cfRule>
  </conditionalFormatting>
  <conditionalFormatting sqref="D21:E21">
    <cfRule type="expression" dxfId="3477" priority="180">
      <formula>E18=1</formula>
    </cfRule>
  </conditionalFormatting>
  <conditionalFormatting sqref="D22:E22">
    <cfRule type="expression" dxfId="3476" priority="179">
      <formula>E18=1</formula>
    </cfRule>
  </conditionalFormatting>
  <conditionalFormatting sqref="D23:E23">
    <cfRule type="expression" dxfId="3475" priority="178">
      <formula>E18=1</formula>
    </cfRule>
  </conditionalFormatting>
  <conditionalFormatting sqref="D24:E24">
    <cfRule type="expression" dxfId="3474" priority="177">
      <formula>E18=1</formula>
    </cfRule>
  </conditionalFormatting>
  <conditionalFormatting sqref="G19">
    <cfRule type="expression" dxfId="3473" priority="175">
      <formula>G18=1</formula>
    </cfRule>
  </conditionalFormatting>
  <conditionalFormatting sqref="F19">
    <cfRule type="expression" dxfId="3472" priority="176">
      <formula>G18=1</formula>
    </cfRule>
  </conditionalFormatting>
  <conditionalFormatting sqref="F20:G20">
    <cfRule type="expression" dxfId="3471" priority="174">
      <formula>G18=1</formula>
    </cfRule>
  </conditionalFormatting>
  <conditionalFormatting sqref="F21:G21">
    <cfRule type="expression" dxfId="3470" priority="173">
      <formula>G18=1</formula>
    </cfRule>
  </conditionalFormatting>
  <conditionalFormatting sqref="F22:G22">
    <cfRule type="expression" dxfId="3469" priority="172">
      <formula>G18=1</formula>
    </cfRule>
  </conditionalFormatting>
  <conditionalFormatting sqref="F23:G23">
    <cfRule type="expression" dxfId="3468" priority="171">
      <formula>G18=1</formula>
    </cfRule>
  </conditionalFormatting>
  <conditionalFormatting sqref="F24:G24">
    <cfRule type="expression" dxfId="3467" priority="170">
      <formula>G18=1</formula>
    </cfRule>
  </conditionalFormatting>
  <conditionalFormatting sqref="I19">
    <cfRule type="expression" dxfId="3466" priority="168">
      <formula>I18=1</formula>
    </cfRule>
  </conditionalFormatting>
  <conditionalFormatting sqref="H19">
    <cfRule type="expression" dxfId="3465" priority="169">
      <formula>I18=1</formula>
    </cfRule>
  </conditionalFormatting>
  <conditionalFormatting sqref="H20:I20">
    <cfRule type="expression" dxfId="3464" priority="167">
      <formula>I18=1</formula>
    </cfRule>
  </conditionalFormatting>
  <conditionalFormatting sqref="H21:I21">
    <cfRule type="expression" dxfId="3463" priority="166">
      <formula>I18=1</formula>
    </cfRule>
  </conditionalFormatting>
  <conditionalFormatting sqref="H22:I22">
    <cfRule type="expression" dxfId="3462" priority="165">
      <formula>I18=1</formula>
    </cfRule>
  </conditionalFormatting>
  <conditionalFormatting sqref="H23:I23">
    <cfRule type="expression" dxfId="3461" priority="164">
      <formula>I18=1</formula>
    </cfRule>
  </conditionalFormatting>
  <conditionalFormatting sqref="H24:I24">
    <cfRule type="expression" dxfId="3460" priority="163">
      <formula>I18=1</formula>
    </cfRule>
  </conditionalFormatting>
  <conditionalFormatting sqref="K19">
    <cfRule type="expression" dxfId="3459" priority="161">
      <formula>K18=1</formula>
    </cfRule>
  </conditionalFormatting>
  <conditionalFormatting sqref="J19">
    <cfRule type="expression" dxfId="3458" priority="162">
      <formula>K18=1</formula>
    </cfRule>
  </conditionalFormatting>
  <conditionalFormatting sqref="J20:K20">
    <cfRule type="expression" dxfId="3457" priority="160">
      <formula>K18=1</formula>
    </cfRule>
  </conditionalFormatting>
  <conditionalFormatting sqref="J21:K21">
    <cfRule type="expression" dxfId="3456" priority="159">
      <formula>K18=1</formula>
    </cfRule>
  </conditionalFormatting>
  <conditionalFormatting sqref="J22:K22">
    <cfRule type="expression" dxfId="3455" priority="158">
      <formula>K18=1</formula>
    </cfRule>
  </conditionalFormatting>
  <conditionalFormatting sqref="J23:K23">
    <cfRule type="expression" dxfId="3454" priority="157">
      <formula>K18=1</formula>
    </cfRule>
  </conditionalFormatting>
  <conditionalFormatting sqref="J24:K24">
    <cfRule type="expression" dxfId="3453" priority="156">
      <formula>K18=1</formula>
    </cfRule>
  </conditionalFormatting>
  <conditionalFormatting sqref="M19">
    <cfRule type="expression" dxfId="3452" priority="154">
      <formula>M18=1</formula>
    </cfRule>
  </conditionalFormatting>
  <conditionalFormatting sqref="L19">
    <cfRule type="expression" dxfId="3451" priority="155">
      <formula>M18=1</formula>
    </cfRule>
  </conditionalFormatting>
  <conditionalFormatting sqref="L20:M20">
    <cfRule type="expression" dxfId="3450" priority="153">
      <formula>M18=1</formula>
    </cfRule>
  </conditionalFormatting>
  <conditionalFormatting sqref="L21:M21">
    <cfRule type="expression" dxfId="3449" priority="152">
      <formula>M18=1</formula>
    </cfRule>
  </conditionalFormatting>
  <conditionalFormatting sqref="L22:M22">
    <cfRule type="expression" dxfId="3448" priority="151">
      <formula>M18=1</formula>
    </cfRule>
  </conditionalFormatting>
  <conditionalFormatting sqref="L23:M23">
    <cfRule type="expression" dxfId="3447" priority="150">
      <formula>M18=1</formula>
    </cfRule>
  </conditionalFormatting>
  <conditionalFormatting sqref="L24:M24">
    <cfRule type="expression" dxfId="3446" priority="149">
      <formula>M18=1</formula>
    </cfRule>
  </conditionalFormatting>
  <conditionalFormatting sqref="C26">
    <cfRule type="expression" dxfId="3445" priority="147">
      <formula>C25=1</formula>
    </cfRule>
  </conditionalFormatting>
  <conditionalFormatting sqref="B26">
    <cfRule type="expression" dxfId="3444" priority="148">
      <formula>C25=1</formula>
    </cfRule>
  </conditionalFormatting>
  <conditionalFormatting sqref="B27:C27">
    <cfRule type="expression" dxfId="3443" priority="146">
      <formula>C25=1</formula>
    </cfRule>
  </conditionalFormatting>
  <conditionalFormatting sqref="B28:C28">
    <cfRule type="expression" dxfId="3442" priority="145">
      <formula>C25=1</formula>
    </cfRule>
  </conditionalFormatting>
  <conditionalFormatting sqref="B29:C29">
    <cfRule type="expression" dxfId="3441" priority="144">
      <formula>C25=1</formula>
    </cfRule>
  </conditionalFormatting>
  <conditionalFormatting sqref="B30:C30">
    <cfRule type="expression" dxfId="3440" priority="143">
      <formula>C25=1</formula>
    </cfRule>
  </conditionalFormatting>
  <conditionalFormatting sqref="B31:C31">
    <cfRule type="expression" dxfId="3439" priority="142">
      <formula>C25=1</formula>
    </cfRule>
  </conditionalFormatting>
  <conditionalFormatting sqref="E26">
    <cfRule type="expression" dxfId="3438" priority="140">
      <formula>E25=1</formula>
    </cfRule>
  </conditionalFormatting>
  <conditionalFormatting sqref="D26">
    <cfRule type="expression" dxfId="3437" priority="141">
      <formula>E25=1</formula>
    </cfRule>
  </conditionalFormatting>
  <conditionalFormatting sqref="D27:E27">
    <cfRule type="expression" dxfId="3436" priority="139">
      <formula>E25=1</formula>
    </cfRule>
  </conditionalFormatting>
  <conditionalFormatting sqref="D28:E28">
    <cfRule type="expression" dxfId="3435" priority="138">
      <formula>E25=1</formula>
    </cfRule>
  </conditionalFormatting>
  <conditionalFormatting sqref="D29:E29">
    <cfRule type="expression" dxfId="3434" priority="137">
      <formula>E25=1</formula>
    </cfRule>
  </conditionalFormatting>
  <conditionalFormatting sqref="D30:E30">
    <cfRule type="expression" dxfId="3433" priority="136">
      <formula>E25=1</formula>
    </cfRule>
  </conditionalFormatting>
  <conditionalFormatting sqref="D31:E31">
    <cfRule type="expression" dxfId="3432" priority="135">
      <formula>E25=1</formula>
    </cfRule>
  </conditionalFormatting>
  <conditionalFormatting sqref="G26">
    <cfRule type="expression" dxfId="3431" priority="133">
      <formula>G25=1</formula>
    </cfRule>
  </conditionalFormatting>
  <conditionalFormatting sqref="F26">
    <cfRule type="expression" dxfId="3430" priority="134">
      <formula>G25=1</formula>
    </cfRule>
  </conditionalFormatting>
  <conditionalFormatting sqref="F27:G27">
    <cfRule type="expression" dxfId="3429" priority="132">
      <formula>G25=1</formula>
    </cfRule>
  </conditionalFormatting>
  <conditionalFormatting sqref="F28:G28">
    <cfRule type="expression" dxfId="3428" priority="131">
      <formula>G25=1</formula>
    </cfRule>
  </conditionalFormatting>
  <conditionalFormatting sqref="F29:G29">
    <cfRule type="expression" dxfId="3427" priority="130">
      <formula>G25=1</formula>
    </cfRule>
  </conditionalFormatting>
  <conditionalFormatting sqref="F30:G30">
    <cfRule type="expression" dxfId="3426" priority="129">
      <formula>G25=1</formula>
    </cfRule>
  </conditionalFormatting>
  <conditionalFormatting sqref="F31:G31">
    <cfRule type="expression" dxfId="3425" priority="128">
      <formula>G25=1</formula>
    </cfRule>
  </conditionalFormatting>
  <conditionalFormatting sqref="I26">
    <cfRule type="expression" dxfId="3424" priority="126">
      <formula>I25=1</formula>
    </cfRule>
  </conditionalFormatting>
  <conditionalFormatting sqref="H26">
    <cfRule type="expression" dxfId="3423" priority="127">
      <formula>I25=1</formula>
    </cfRule>
  </conditionalFormatting>
  <conditionalFormatting sqref="H27:I27">
    <cfRule type="expression" dxfId="3422" priority="125">
      <formula>I25=1</formula>
    </cfRule>
  </conditionalFormatting>
  <conditionalFormatting sqref="H28:I28">
    <cfRule type="expression" dxfId="3421" priority="124">
      <formula>I25=1</formula>
    </cfRule>
  </conditionalFormatting>
  <conditionalFormatting sqref="H29:I29">
    <cfRule type="expression" dxfId="3420" priority="123">
      <formula>I25=1</formula>
    </cfRule>
  </conditionalFormatting>
  <conditionalFormatting sqref="H30:I30">
    <cfRule type="expression" dxfId="3419" priority="122">
      <formula>I25=1</formula>
    </cfRule>
  </conditionalFormatting>
  <conditionalFormatting sqref="H31:I31">
    <cfRule type="expression" dxfId="3418" priority="121">
      <formula>I25=1</formula>
    </cfRule>
  </conditionalFormatting>
  <conditionalFormatting sqref="K26">
    <cfRule type="expression" dxfId="3417" priority="119">
      <formula>K25=1</formula>
    </cfRule>
  </conditionalFormatting>
  <conditionalFormatting sqref="J26">
    <cfRule type="expression" dxfId="3416" priority="120">
      <formula>K25=1</formula>
    </cfRule>
  </conditionalFormatting>
  <conditionalFormatting sqref="J27:K27">
    <cfRule type="expression" dxfId="3415" priority="118">
      <formula>K25=1</formula>
    </cfRule>
  </conditionalFormatting>
  <conditionalFormatting sqref="J28:K28">
    <cfRule type="expression" dxfId="3414" priority="117">
      <formula>K25=1</formula>
    </cfRule>
  </conditionalFormatting>
  <conditionalFormatting sqref="J29:K29">
    <cfRule type="expression" dxfId="3413" priority="116">
      <formula>K25=1</formula>
    </cfRule>
  </conditionalFormatting>
  <conditionalFormatting sqref="J30:K30">
    <cfRule type="expression" dxfId="3412" priority="115">
      <formula>K25=1</formula>
    </cfRule>
  </conditionalFormatting>
  <conditionalFormatting sqref="J31:K31">
    <cfRule type="expression" dxfId="3411" priority="114">
      <formula>K25=1</formula>
    </cfRule>
  </conditionalFormatting>
  <conditionalFormatting sqref="M26">
    <cfRule type="expression" dxfId="3410" priority="112">
      <formula>M25=1</formula>
    </cfRule>
  </conditionalFormatting>
  <conditionalFormatting sqref="L26">
    <cfRule type="expression" dxfId="3409" priority="113">
      <formula>M25=1</formula>
    </cfRule>
  </conditionalFormatting>
  <conditionalFormatting sqref="L27:M27">
    <cfRule type="expression" dxfId="3408" priority="111">
      <formula>M25=1</formula>
    </cfRule>
  </conditionalFormatting>
  <conditionalFormatting sqref="L28:M28">
    <cfRule type="expression" dxfId="3407" priority="110">
      <formula>M25=1</formula>
    </cfRule>
  </conditionalFormatting>
  <conditionalFormatting sqref="L29:M29">
    <cfRule type="expression" dxfId="3406" priority="109">
      <formula>M25=1</formula>
    </cfRule>
  </conditionalFormatting>
  <conditionalFormatting sqref="L30:M30">
    <cfRule type="expression" dxfId="3405" priority="108">
      <formula>M25=1</formula>
    </cfRule>
  </conditionalFormatting>
  <conditionalFormatting sqref="L31:M31">
    <cfRule type="expression" dxfId="3404" priority="107">
      <formula>M25=1</formula>
    </cfRule>
  </conditionalFormatting>
  <conditionalFormatting sqref="B33">
    <cfRule type="expression" dxfId="3403" priority="389">
      <formula>C32=1</formula>
    </cfRule>
    <cfRule type="expression" dxfId="3402" priority="390">
      <formula>C32=0</formula>
    </cfRule>
  </conditionalFormatting>
  <conditionalFormatting sqref="C33">
    <cfRule type="expression" dxfId="3401" priority="387">
      <formula>C32=1</formula>
    </cfRule>
    <cfRule type="expression" dxfId="3400" priority="388">
      <formula>C32=0</formula>
    </cfRule>
  </conditionalFormatting>
  <conditionalFormatting sqref="B34">
    <cfRule type="expression" dxfId="3399" priority="385">
      <formula>C32=0</formula>
    </cfRule>
    <cfRule type="expression" dxfId="3398" priority="386">
      <formula>C32=1</formula>
    </cfRule>
  </conditionalFormatting>
  <conditionalFormatting sqref="B35">
    <cfRule type="expression" dxfId="3397" priority="105">
      <formula>C32=0</formula>
    </cfRule>
    <cfRule type="expression" dxfId="3396" priority="106">
      <formula>C32=1</formula>
    </cfRule>
  </conditionalFormatting>
  <conditionalFormatting sqref="B36">
    <cfRule type="expression" dxfId="3395" priority="103">
      <formula>C32=0</formula>
    </cfRule>
    <cfRule type="expression" dxfId="3394" priority="104">
      <formula>C32=1</formula>
    </cfRule>
  </conditionalFormatting>
  <conditionalFormatting sqref="B37">
    <cfRule type="expression" dxfId="3393" priority="101">
      <formula>C32=0</formula>
    </cfRule>
    <cfRule type="expression" dxfId="3392" priority="102">
      <formula>C32=1</formula>
    </cfRule>
  </conditionalFormatting>
  <conditionalFormatting sqref="B38">
    <cfRule type="expression" dxfId="3391" priority="99">
      <formula>C32=0</formula>
    </cfRule>
    <cfRule type="expression" dxfId="3390" priority="100">
      <formula>C32=1</formula>
    </cfRule>
  </conditionalFormatting>
  <conditionalFormatting sqref="D33">
    <cfRule type="expression" dxfId="3389" priority="97">
      <formula>E32=1</formula>
    </cfRule>
    <cfRule type="expression" dxfId="3388" priority="98">
      <formula>E32=0</formula>
    </cfRule>
  </conditionalFormatting>
  <conditionalFormatting sqref="E33">
    <cfRule type="expression" dxfId="3387" priority="95">
      <formula>E32=1</formula>
    </cfRule>
    <cfRule type="expression" dxfId="3386" priority="96">
      <formula>E32=0</formula>
    </cfRule>
  </conditionalFormatting>
  <conditionalFormatting sqref="D34">
    <cfRule type="expression" dxfId="3385" priority="93">
      <formula>E32=0</formula>
    </cfRule>
    <cfRule type="expression" dxfId="3384" priority="94">
      <formula>E32=1</formula>
    </cfRule>
  </conditionalFormatting>
  <conditionalFormatting sqref="D35">
    <cfRule type="expression" dxfId="3383" priority="91">
      <formula>E32=0</formula>
    </cfRule>
    <cfRule type="expression" dxfId="3382" priority="92">
      <formula>E32=1</formula>
    </cfRule>
  </conditionalFormatting>
  <conditionalFormatting sqref="D36">
    <cfRule type="expression" dxfId="3381" priority="89">
      <formula>E32=0</formula>
    </cfRule>
    <cfRule type="expression" dxfId="3380" priority="90">
      <formula>E32=1</formula>
    </cfRule>
  </conditionalFormatting>
  <conditionalFormatting sqref="D37">
    <cfRule type="expression" dxfId="3379" priority="87">
      <formula>E32=0</formula>
    </cfRule>
    <cfRule type="expression" dxfId="3378" priority="88">
      <formula>E32=1</formula>
    </cfRule>
  </conditionalFormatting>
  <conditionalFormatting sqref="D38">
    <cfRule type="expression" dxfId="3377" priority="85">
      <formula>E32=0</formula>
    </cfRule>
    <cfRule type="expression" dxfId="3376" priority="86">
      <formula>E32=1</formula>
    </cfRule>
  </conditionalFormatting>
  <conditionalFormatting sqref="F33">
    <cfRule type="expression" dxfId="3375" priority="83">
      <formula>G32=1</formula>
    </cfRule>
    <cfRule type="expression" dxfId="3374" priority="84">
      <formula>G32=0</formula>
    </cfRule>
  </conditionalFormatting>
  <conditionalFormatting sqref="G33">
    <cfRule type="expression" dxfId="3373" priority="81">
      <formula>G32=1</formula>
    </cfRule>
    <cfRule type="expression" dxfId="3372" priority="82">
      <formula>G32=0</formula>
    </cfRule>
  </conditionalFormatting>
  <conditionalFormatting sqref="F34">
    <cfRule type="expression" dxfId="3371" priority="79">
      <formula>G32=0</formula>
    </cfRule>
    <cfRule type="expression" dxfId="3370" priority="80">
      <formula>G32=1</formula>
    </cfRule>
  </conditionalFormatting>
  <conditionalFormatting sqref="F35">
    <cfRule type="expression" dxfId="3369" priority="77">
      <formula>G32=0</formula>
    </cfRule>
    <cfRule type="expression" dxfId="3368" priority="78">
      <formula>G32=1</formula>
    </cfRule>
  </conditionalFormatting>
  <conditionalFormatting sqref="F36">
    <cfRule type="expression" dxfId="3367" priority="75">
      <formula>G32=0</formula>
    </cfRule>
    <cfRule type="expression" dxfId="3366" priority="76">
      <formula>G32=1</formula>
    </cfRule>
  </conditionalFormatting>
  <conditionalFormatting sqref="F37">
    <cfRule type="expression" dxfId="3365" priority="73">
      <formula>G32=0</formula>
    </cfRule>
    <cfRule type="expression" dxfId="3364" priority="74">
      <formula>G32=1</formula>
    </cfRule>
  </conditionalFormatting>
  <conditionalFormatting sqref="F38">
    <cfRule type="expression" dxfId="3363" priority="71">
      <formula>G32=0</formula>
    </cfRule>
    <cfRule type="expression" dxfId="3362" priority="72">
      <formula>G32=1</formula>
    </cfRule>
  </conditionalFormatting>
  <conditionalFormatting sqref="H33">
    <cfRule type="expression" dxfId="3361" priority="69">
      <formula>I32=1</formula>
    </cfRule>
    <cfRule type="expression" dxfId="3360" priority="70">
      <formula>I32=0</formula>
    </cfRule>
  </conditionalFormatting>
  <conditionalFormatting sqref="I33">
    <cfRule type="expression" dxfId="3359" priority="67">
      <formula>I32=1</formula>
    </cfRule>
    <cfRule type="expression" dxfId="3358" priority="68">
      <formula>I32=0</formula>
    </cfRule>
  </conditionalFormatting>
  <conditionalFormatting sqref="H34">
    <cfRule type="expression" dxfId="3357" priority="65">
      <formula>I32=0</formula>
    </cfRule>
    <cfRule type="expression" dxfId="3356" priority="66">
      <formula>I32=1</formula>
    </cfRule>
  </conditionalFormatting>
  <conditionalFormatting sqref="H35">
    <cfRule type="expression" dxfId="3355" priority="63">
      <formula>I32=0</formula>
    </cfRule>
    <cfRule type="expression" dxfId="3354" priority="64">
      <formula>I32=1</formula>
    </cfRule>
  </conditionalFormatting>
  <conditionalFormatting sqref="H36">
    <cfRule type="expression" dxfId="3353" priority="61">
      <formula>I32=0</formula>
    </cfRule>
    <cfRule type="expression" dxfId="3352" priority="62">
      <formula>I32=1</formula>
    </cfRule>
  </conditionalFormatting>
  <conditionalFormatting sqref="H37">
    <cfRule type="expression" dxfId="3351" priority="59">
      <formula>I32=0</formula>
    </cfRule>
    <cfRule type="expression" dxfId="3350" priority="60">
      <formula>I32=1</formula>
    </cfRule>
  </conditionalFormatting>
  <conditionalFormatting sqref="H38">
    <cfRule type="expression" dxfId="3349" priority="57">
      <formula>I32=0</formula>
    </cfRule>
    <cfRule type="expression" dxfId="3348" priority="58">
      <formula>I32=1</formula>
    </cfRule>
  </conditionalFormatting>
  <conditionalFormatting sqref="J33">
    <cfRule type="expression" dxfId="3347" priority="55">
      <formula>K32=1</formula>
    </cfRule>
    <cfRule type="expression" dxfId="3346" priority="56">
      <formula>K32=0</formula>
    </cfRule>
  </conditionalFormatting>
  <conditionalFormatting sqref="K33">
    <cfRule type="expression" dxfId="3345" priority="53">
      <formula>K32=1</formula>
    </cfRule>
    <cfRule type="expression" dxfId="3344" priority="54">
      <formula>K32=0</formula>
    </cfRule>
  </conditionalFormatting>
  <conditionalFormatting sqref="J34">
    <cfRule type="expression" dxfId="3343" priority="51">
      <formula>K32=0</formula>
    </cfRule>
    <cfRule type="expression" dxfId="3342" priority="52">
      <formula>K32=1</formula>
    </cfRule>
  </conditionalFormatting>
  <conditionalFormatting sqref="J35">
    <cfRule type="expression" dxfId="3341" priority="49">
      <formula>K32=0</formula>
    </cfRule>
    <cfRule type="expression" dxfId="3340" priority="50">
      <formula>K32=1</formula>
    </cfRule>
  </conditionalFormatting>
  <conditionalFormatting sqref="J36">
    <cfRule type="expression" dxfId="3339" priority="47">
      <formula>K32=0</formula>
    </cfRule>
    <cfRule type="expression" dxfId="3338" priority="48">
      <formula>K32=1</formula>
    </cfRule>
  </conditionalFormatting>
  <conditionalFormatting sqref="J37">
    <cfRule type="expression" dxfId="3337" priority="45">
      <formula>K32=0</formula>
    </cfRule>
    <cfRule type="expression" dxfId="3336" priority="46">
      <formula>K32=1</formula>
    </cfRule>
  </conditionalFormatting>
  <conditionalFormatting sqref="J38">
    <cfRule type="expression" dxfId="3335" priority="43">
      <formula>K32=0</formula>
    </cfRule>
    <cfRule type="expression" dxfId="3334" priority="44">
      <formula>K32=1</formula>
    </cfRule>
  </conditionalFormatting>
  <conditionalFormatting sqref="L33">
    <cfRule type="expression" dxfId="3333" priority="41">
      <formula>M32=1</formula>
    </cfRule>
    <cfRule type="expression" dxfId="3332" priority="42">
      <formula>M32=0</formula>
    </cfRule>
  </conditionalFormatting>
  <conditionalFormatting sqref="M33">
    <cfRule type="expression" dxfId="3331" priority="39">
      <formula>M32=1</formula>
    </cfRule>
    <cfRule type="expression" dxfId="3330" priority="40">
      <formula>M32=0</formula>
    </cfRule>
  </conditionalFormatting>
  <conditionalFormatting sqref="L34">
    <cfRule type="expression" dxfId="3329" priority="37">
      <formula>M32=0</formula>
    </cfRule>
    <cfRule type="expression" dxfId="3328" priority="38">
      <formula>M32=1</formula>
    </cfRule>
  </conditionalFormatting>
  <conditionalFormatting sqref="L35">
    <cfRule type="expression" dxfId="3327" priority="35">
      <formula>M32=0</formula>
    </cfRule>
    <cfRule type="expression" dxfId="3326" priority="36">
      <formula>M32=1</formula>
    </cfRule>
  </conditionalFormatting>
  <conditionalFormatting sqref="L36">
    <cfRule type="expression" dxfId="3325" priority="33">
      <formula>M32=0</formula>
    </cfRule>
    <cfRule type="expression" dxfId="3324" priority="34">
      <formula>M32=1</formula>
    </cfRule>
  </conditionalFormatting>
  <conditionalFormatting sqref="L37">
    <cfRule type="expression" dxfId="3323" priority="31">
      <formula>M32=0</formula>
    </cfRule>
    <cfRule type="expression" dxfId="3322" priority="32">
      <formula>M32=1</formula>
    </cfRule>
  </conditionalFormatting>
  <conditionalFormatting sqref="L38">
    <cfRule type="expression" dxfId="3321" priority="29">
      <formula>M32=0</formula>
    </cfRule>
    <cfRule type="expression" dxfId="3320" priority="30">
      <formula>M32=1</formula>
    </cfRule>
  </conditionalFormatting>
  <conditionalFormatting sqref="B40">
    <cfRule type="expression" dxfId="3319" priority="27">
      <formula>C39=1</formula>
    </cfRule>
    <cfRule type="expression" dxfId="3318" priority="28">
      <formula>C39=0</formula>
    </cfRule>
  </conditionalFormatting>
  <conditionalFormatting sqref="C40">
    <cfRule type="expression" dxfId="3317" priority="25">
      <formula>C39=1</formula>
    </cfRule>
    <cfRule type="expression" dxfId="3316" priority="26">
      <formula>C39=0</formula>
    </cfRule>
  </conditionalFormatting>
  <conditionalFormatting sqref="B41">
    <cfRule type="expression" dxfId="3315" priority="23">
      <formula>C39=0</formula>
    </cfRule>
    <cfRule type="expression" dxfId="3314" priority="24">
      <formula>C39=1</formula>
    </cfRule>
  </conditionalFormatting>
  <conditionalFormatting sqref="B42">
    <cfRule type="expression" dxfId="3313" priority="21">
      <formula>C39=0</formula>
    </cfRule>
    <cfRule type="expression" dxfId="3312" priority="22">
      <formula>C39=1</formula>
    </cfRule>
  </conditionalFormatting>
  <conditionalFormatting sqref="B43">
    <cfRule type="expression" dxfId="3311" priority="19">
      <formula>C39=0</formula>
    </cfRule>
    <cfRule type="expression" dxfId="3310" priority="20">
      <formula>C39=1</formula>
    </cfRule>
  </conditionalFormatting>
  <conditionalFormatting sqref="B44">
    <cfRule type="expression" dxfId="3309" priority="17">
      <formula>C39=0</formula>
    </cfRule>
    <cfRule type="expression" dxfId="3308" priority="18">
      <formula>C39=1</formula>
    </cfRule>
  </conditionalFormatting>
  <conditionalFormatting sqref="B45">
    <cfRule type="expression" dxfId="3307" priority="15">
      <formula>C39=0</formula>
    </cfRule>
    <cfRule type="expression" dxfId="3306" priority="16">
      <formula>C39=1</formula>
    </cfRule>
  </conditionalFormatting>
  <conditionalFormatting sqref="D40">
    <cfRule type="expression" dxfId="3305" priority="13">
      <formula>E39=1</formula>
    </cfRule>
    <cfRule type="expression" dxfId="3304" priority="14">
      <formula>E39=0</formula>
    </cfRule>
  </conditionalFormatting>
  <conditionalFormatting sqref="E40">
    <cfRule type="expression" dxfId="3303" priority="11">
      <formula>E39=1</formula>
    </cfRule>
    <cfRule type="expression" dxfId="3302" priority="12">
      <formula>E39=0</formula>
    </cfRule>
  </conditionalFormatting>
  <conditionalFormatting sqref="D41">
    <cfRule type="expression" dxfId="3301" priority="9">
      <formula>E39=0</formula>
    </cfRule>
    <cfRule type="expression" dxfId="3300" priority="10">
      <formula>E39=1</formula>
    </cfRule>
  </conditionalFormatting>
  <conditionalFormatting sqref="D42">
    <cfRule type="expression" dxfId="3299" priority="7">
      <formula>E39=0</formula>
    </cfRule>
    <cfRule type="expression" dxfId="3298" priority="8">
      <formula>E39=1</formula>
    </cfRule>
  </conditionalFormatting>
  <conditionalFormatting sqref="D43">
    <cfRule type="expression" dxfId="3297" priority="5">
      <formula>E39=0</formula>
    </cfRule>
    <cfRule type="expression" dxfId="3296" priority="6">
      <formula>E39=1</formula>
    </cfRule>
  </conditionalFormatting>
  <conditionalFormatting sqref="D44">
    <cfRule type="expression" dxfId="3295" priority="3">
      <formula>E39=0</formula>
    </cfRule>
    <cfRule type="expression" dxfId="3294" priority="4">
      <formula>E39=1</formula>
    </cfRule>
  </conditionalFormatting>
  <conditionalFormatting sqref="D45">
    <cfRule type="expression" dxfId="3293" priority="1">
      <formula>E39=0</formula>
    </cfRule>
    <cfRule type="expression" dxfId="3292" priority="2">
      <formula>E39=1</formula>
    </cfRule>
  </conditionalFormatting>
  <conditionalFormatting sqref="O39">
    <cfRule type="expression" dxfId="3291" priority="408">
      <formula>#REF!=0</formula>
    </cfRule>
    <cfRule type="expression" dxfId="3290" priority="409">
      <formula>DAY(O34)&lt;10</formula>
    </cfRule>
    <cfRule type="expression" dxfId="3289" priority="410">
      <formula>#REF!&lt;&gt;""</formula>
    </cfRule>
    <cfRule type="expression" dxfId="3288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109F-9706-442B-8765-5458B383C5C3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44044</v>
      </c>
      <c r="C1" s="96">
        <f ca="1">VALUE(SUBSTITUTE(RIGHT(CELL("filename",A2),LEN(CELL("filename",A2))-FIND("]",CELL("filename",A2))),"月",""))</f>
        <v>8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8月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33" t="s">
        <v>169</v>
      </c>
      <c r="C3" s="134"/>
      <c r="D3" s="133" t="s">
        <v>168</v>
      </c>
      <c r="E3" s="134"/>
      <c r="F3" s="133" t="s">
        <v>167</v>
      </c>
      <c r="G3" s="134"/>
      <c r="H3" s="133" t="s">
        <v>166</v>
      </c>
      <c r="I3" s="134"/>
      <c r="J3" s="133" t="s">
        <v>165</v>
      </c>
      <c r="K3" s="134"/>
      <c r="L3" s="133" t="s">
        <v>164</v>
      </c>
      <c r="M3" s="134"/>
      <c r="N3" s="135" t="s">
        <v>163</v>
      </c>
      <c r="O3" s="134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1</v>
      </c>
      <c r="G4" s="89">
        <f ca="1">IF(DAY(F5)&gt;7,0,IF(F4=1,1,""))</f>
        <v>0</v>
      </c>
      <c r="H4" s="91">
        <f ca="1">IF(H5="","",VLOOKUP(H5,祝日計算!$AR$2:$AU$1099,4,FALSE))</f>
        <v>0</v>
      </c>
      <c r="I4" s="89">
        <f ca="1">IF(DAY(H5)&gt;7,0,IF(H4=1,1,""))</f>
        <v>0</v>
      </c>
      <c r="J4" s="91">
        <f ca="1">IF(J5="","",VLOOKUP(J5,祝日計算!$AR$2:$AU$1099,4,FALSE))</f>
        <v>0</v>
      </c>
      <c r="K4" s="89">
        <f ca="1">IF(DAY(J5)&gt;7,0,IF(J4=1,1,""))</f>
        <v>0</v>
      </c>
      <c r="L4" s="91">
        <f ca="1">IF(L5="","",VLOOKUP(L5,祝日計算!$AR$2:$AU$1099,4,FALSE))</f>
        <v>0</v>
      </c>
      <c r="M4" s="89">
        <f ca="1">IF(DAY(L5)&gt;7,0,IF(L4=1,1,""))</f>
        <v>0</v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44038</v>
      </c>
      <c r="C5" s="75" t="str">
        <f ca="1">IFERROR(VLOOKUP(B5,祝日計算!$AO$2:$AP$282,2,FALSE),"")</f>
        <v/>
      </c>
      <c r="D5" s="71">
        <f ca="1">B5+1</f>
        <v>44039</v>
      </c>
      <c r="E5" s="75" t="str">
        <f ca="1">IFERROR(VLOOKUP(D5,祝日計算!$AO$2:$AP$282,2,FALSE),"")</f>
        <v/>
      </c>
      <c r="F5" s="71">
        <f ca="1">D5+1</f>
        <v>44040</v>
      </c>
      <c r="G5" s="75" t="str">
        <f ca="1">IFERROR(VLOOKUP(F5,祝日計算!$AO$2:$AP$282,2,FALSE),"")</f>
        <v/>
      </c>
      <c r="H5" s="71">
        <f ca="1">F5+1</f>
        <v>44041</v>
      </c>
      <c r="I5" s="75" t="str">
        <f ca="1">IFERROR(VLOOKUP(H5,祝日計算!$AO$2:$AP$282,2,FALSE),"")</f>
        <v/>
      </c>
      <c r="J5" s="71">
        <f ca="1">H5+1</f>
        <v>44042</v>
      </c>
      <c r="K5" s="75" t="str">
        <f ca="1">IFERROR(VLOOKUP(J5,祝日計算!$AO$2:$AP$282,2,FALSE),"")</f>
        <v/>
      </c>
      <c r="L5" s="71">
        <f ca="1">J5+1</f>
        <v>44043</v>
      </c>
      <c r="M5" s="75" t="str">
        <f ca="1">IFERROR(VLOOKUP(L5,祝日計算!$AO$2:$AP$282,2,FALSE),"")</f>
        <v/>
      </c>
      <c r="N5" s="87">
        <f ca="1">L5+1</f>
        <v>44044</v>
      </c>
      <c r="O5" s="75" t="str">
        <f ca="1">IFERROR(VLOOKUP(N5,祝日計算!$AO$2:$AP$282,2,FALSE),"")</f>
        <v/>
      </c>
    </row>
    <row r="6" spans="2:15" ht="13.5" customHeight="1" x14ac:dyDescent="0.65"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8"/>
      <c r="O6" s="137"/>
    </row>
    <row r="7" spans="2:15" ht="13.5" customHeight="1" x14ac:dyDescent="0.65">
      <c r="B7" s="136"/>
      <c r="C7" s="137"/>
      <c r="D7" s="136"/>
      <c r="E7" s="137"/>
      <c r="F7" s="136"/>
      <c r="G7" s="137"/>
      <c r="H7" s="136"/>
      <c r="I7" s="137"/>
      <c r="J7" s="136"/>
      <c r="K7" s="137"/>
      <c r="L7" s="136"/>
      <c r="M7" s="137"/>
      <c r="N7" s="138"/>
      <c r="O7" s="137"/>
    </row>
    <row r="8" spans="2:15" ht="13.5" customHeight="1" x14ac:dyDescent="0.65">
      <c r="B8" s="136"/>
      <c r="C8" s="137"/>
      <c r="D8" s="136"/>
      <c r="E8" s="137"/>
      <c r="F8" s="136"/>
      <c r="G8" s="137"/>
      <c r="H8" s="136"/>
      <c r="I8" s="137"/>
      <c r="J8" s="136"/>
      <c r="K8" s="137"/>
      <c r="L8" s="136"/>
      <c r="M8" s="137"/>
      <c r="N8" s="138"/>
      <c r="O8" s="137"/>
    </row>
    <row r="9" spans="2:15" ht="13.5" customHeight="1" x14ac:dyDescent="0.65">
      <c r="B9" s="136"/>
      <c r="C9" s="137"/>
      <c r="D9" s="136"/>
      <c r="E9" s="137"/>
      <c r="F9" s="136"/>
      <c r="G9" s="137"/>
      <c r="H9" s="136"/>
      <c r="I9" s="137"/>
      <c r="J9" s="136"/>
      <c r="K9" s="137"/>
      <c r="L9" s="136"/>
      <c r="M9" s="137"/>
      <c r="N9" s="138"/>
      <c r="O9" s="137"/>
    </row>
    <row r="10" spans="2:15" ht="13.5" customHeight="1" x14ac:dyDescent="0.65">
      <c r="B10" s="139"/>
      <c r="C10" s="140"/>
      <c r="D10" s="139"/>
      <c r="E10" s="140"/>
      <c r="F10" s="139"/>
      <c r="G10" s="140"/>
      <c r="H10" s="139"/>
      <c r="I10" s="140"/>
      <c r="J10" s="139"/>
      <c r="K10" s="140"/>
      <c r="L10" s="139"/>
      <c r="M10" s="140"/>
      <c r="N10" s="141"/>
      <c r="O10" s="140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0</v>
      </c>
      <c r="G11" s="85" t="str">
        <f ca="1">IF(F11=1,1,"")</f>
        <v/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44045</v>
      </c>
      <c r="C12" s="75" t="str">
        <f ca="1">IFERROR(VLOOKUP(B12,祝日計算!$AO$2:$AP$282,2,FALSE),"")</f>
        <v/>
      </c>
      <c r="D12" s="71">
        <f ca="1">B12+1</f>
        <v>44046</v>
      </c>
      <c r="E12" s="75" t="str">
        <f ca="1">IFERROR(VLOOKUP(D12,祝日計算!$AO$2:$AP$282,2,FALSE),"")</f>
        <v/>
      </c>
      <c r="F12" s="71">
        <f ca="1">D12+1</f>
        <v>44047</v>
      </c>
      <c r="G12" s="75" t="str">
        <f ca="1">IFERROR(VLOOKUP(F12,祝日計算!$AO$2:$AP$282,2,FALSE),"")</f>
        <v/>
      </c>
      <c r="H12" s="71">
        <f ca="1">F12+1</f>
        <v>44048</v>
      </c>
      <c r="I12" s="75" t="str">
        <f ca="1">IFERROR(VLOOKUP(H12,祝日計算!$AO$2:$AP$282,2,FALSE),"")</f>
        <v/>
      </c>
      <c r="J12" s="71">
        <f ca="1">H12+1</f>
        <v>44049</v>
      </c>
      <c r="K12" s="75" t="str">
        <f ca="1">IFERROR(VLOOKUP(J12,祝日計算!$AO$2:$AP$282,2,FALSE),"")</f>
        <v/>
      </c>
      <c r="L12" s="71">
        <f ca="1">J12+1</f>
        <v>44050</v>
      </c>
      <c r="M12" s="75" t="str">
        <f ca="1">IFERROR(VLOOKUP(L12,祝日計算!$AO$2:$AP$282,2,FALSE),"")</f>
        <v/>
      </c>
      <c r="N12" s="87">
        <f ca="1">L12+1</f>
        <v>44051</v>
      </c>
      <c r="O12" s="75" t="str">
        <f ca="1">IFERROR(VLOOKUP(N12,祝日計算!$AO$2:$AP$282,2,FALSE),"")</f>
        <v/>
      </c>
    </row>
    <row r="13" spans="2:15" ht="13.5" customHeight="1" x14ac:dyDescent="0.65">
      <c r="B13" s="136"/>
      <c r="C13" s="137"/>
      <c r="D13" s="136"/>
      <c r="E13" s="137"/>
      <c r="F13" s="136"/>
      <c r="G13" s="137"/>
      <c r="H13" s="136"/>
      <c r="I13" s="137"/>
      <c r="J13" s="136"/>
      <c r="K13" s="137"/>
      <c r="L13" s="136"/>
      <c r="M13" s="137"/>
      <c r="N13" s="138"/>
      <c r="O13" s="137"/>
    </row>
    <row r="14" spans="2:15" ht="13.5" customHeight="1" x14ac:dyDescent="0.65">
      <c r="B14" s="136"/>
      <c r="C14" s="137"/>
      <c r="D14" s="136"/>
      <c r="E14" s="137"/>
      <c r="F14" s="136"/>
      <c r="G14" s="137"/>
      <c r="H14" s="136"/>
      <c r="I14" s="137"/>
      <c r="J14" s="136"/>
      <c r="K14" s="137"/>
      <c r="L14" s="136"/>
      <c r="M14" s="137"/>
      <c r="N14" s="138"/>
      <c r="O14" s="137"/>
    </row>
    <row r="15" spans="2:15" ht="13.5" customHeight="1" x14ac:dyDescent="0.65">
      <c r="B15" s="136"/>
      <c r="C15" s="137"/>
      <c r="D15" s="136"/>
      <c r="E15" s="137"/>
      <c r="F15" s="136"/>
      <c r="G15" s="137"/>
      <c r="H15" s="136"/>
      <c r="I15" s="137"/>
      <c r="J15" s="136"/>
      <c r="K15" s="137"/>
      <c r="L15" s="136"/>
      <c r="M15" s="137"/>
      <c r="N15" s="138"/>
      <c r="O15" s="137"/>
    </row>
    <row r="16" spans="2:15" ht="13.5" customHeight="1" x14ac:dyDescent="0.65">
      <c r="B16" s="136"/>
      <c r="C16" s="137"/>
      <c r="D16" s="136"/>
      <c r="E16" s="137"/>
      <c r="F16" s="136"/>
      <c r="G16" s="137"/>
      <c r="H16" s="136"/>
      <c r="I16" s="137"/>
      <c r="J16" s="136"/>
      <c r="K16" s="137"/>
      <c r="L16" s="136"/>
      <c r="M16" s="137"/>
      <c r="N16" s="138"/>
      <c r="O16" s="137"/>
    </row>
    <row r="17" spans="2:15" ht="13.5" customHeight="1" x14ac:dyDescent="0.65">
      <c r="B17" s="139"/>
      <c r="C17" s="140"/>
      <c r="D17" s="139"/>
      <c r="E17" s="140"/>
      <c r="F17" s="139"/>
      <c r="G17" s="140"/>
      <c r="H17" s="139"/>
      <c r="I17" s="140"/>
      <c r="J17" s="139"/>
      <c r="K17" s="140"/>
      <c r="L17" s="139"/>
      <c r="M17" s="140"/>
      <c r="N17" s="141"/>
      <c r="O17" s="140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1</v>
      </c>
      <c r="E18" s="85">
        <f ca="1">IF(D18=1,1,"")</f>
        <v>1</v>
      </c>
      <c r="F18" s="86">
        <f ca="1">IF(F19="","",VLOOKUP(F19,祝日計算!$AR$2:$AU$1099,4,FALSE))</f>
        <v>1</v>
      </c>
      <c r="G18" s="85">
        <f ca="1">IF(F18=1,1,"")</f>
        <v>1</v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44052</v>
      </c>
      <c r="C19" s="75" t="str">
        <f ca="1">IFERROR(VLOOKUP(B19,祝日計算!$AO$2:$AP$282,2,FALSE),"")</f>
        <v/>
      </c>
      <c r="D19" s="71">
        <f ca="1">B19+1</f>
        <v>44053</v>
      </c>
      <c r="E19" s="75" t="str">
        <f ca="1">IFERROR(VLOOKUP(D19,祝日計算!$AO$2:$AP$282,2,FALSE),"")</f>
        <v>山の日</v>
      </c>
      <c r="F19" s="71">
        <f ca="1">D19+1</f>
        <v>44054</v>
      </c>
      <c r="G19" s="75" t="str">
        <f ca="1">IFERROR(VLOOKUP(F19,祝日計算!$AO$2:$AP$282,2,FALSE),"")</f>
        <v/>
      </c>
      <c r="H19" s="71">
        <f ca="1">F19+1</f>
        <v>44055</v>
      </c>
      <c r="I19" s="75" t="str">
        <f ca="1">IFERROR(VLOOKUP(H19,祝日計算!$AO$2:$AP$282,2,FALSE),"")</f>
        <v/>
      </c>
      <c r="J19" s="71">
        <f ca="1">H19+1</f>
        <v>44056</v>
      </c>
      <c r="K19" s="75" t="str">
        <f ca="1">IFERROR(VLOOKUP(J19,祝日計算!$AO$2:$AP$282,2,FALSE),"")</f>
        <v/>
      </c>
      <c r="L19" s="71">
        <f ca="1">J19+1</f>
        <v>44057</v>
      </c>
      <c r="M19" s="75" t="str">
        <f ca="1">IFERROR(VLOOKUP(L19,祝日計算!$AO$2:$AP$282,2,FALSE),"")</f>
        <v/>
      </c>
      <c r="N19" s="87">
        <f ca="1">L19+1</f>
        <v>44058</v>
      </c>
      <c r="O19" s="75" t="str">
        <f ca="1">IFERROR(VLOOKUP(N19,祝日計算!$AO$2:$AP$282,2,FALSE),"")</f>
        <v/>
      </c>
    </row>
    <row r="20" spans="2:15" ht="13.5" customHeight="1" x14ac:dyDescent="0.65">
      <c r="B20" s="136"/>
      <c r="C20" s="137"/>
      <c r="D20" s="136"/>
      <c r="E20" s="137"/>
      <c r="F20" s="136"/>
      <c r="G20" s="137"/>
      <c r="H20" s="136"/>
      <c r="I20" s="137"/>
      <c r="J20" s="136"/>
      <c r="K20" s="137"/>
      <c r="L20" s="136"/>
      <c r="M20" s="137"/>
      <c r="N20" s="138"/>
      <c r="O20" s="137"/>
    </row>
    <row r="21" spans="2:15" ht="13.5" customHeight="1" x14ac:dyDescent="0.65">
      <c r="B21" s="136"/>
      <c r="C21" s="137"/>
      <c r="D21" s="136"/>
      <c r="E21" s="137"/>
      <c r="F21" s="136"/>
      <c r="G21" s="137"/>
      <c r="H21" s="136"/>
      <c r="I21" s="137"/>
      <c r="J21" s="136"/>
      <c r="K21" s="137"/>
      <c r="L21" s="136"/>
      <c r="M21" s="137"/>
      <c r="N21" s="138"/>
      <c r="O21" s="137"/>
    </row>
    <row r="22" spans="2:15" ht="13.5" customHeight="1" x14ac:dyDescent="0.65">
      <c r="B22" s="136"/>
      <c r="C22" s="137"/>
      <c r="D22" s="136"/>
      <c r="E22" s="137"/>
      <c r="F22" s="136"/>
      <c r="G22" s="137"/>
      <c r="H22" s="136"/>
      <c r="I22" s="137"/>
      <c r="J22" s="136"/>
      <c r="K22" s="137"/>
      <c r="L22" s="136"/>
      <c r="M22" s="137"/>
      <c r="N22" s="138"/>
      <c r="O22" s="137"/>
    </row>
    <row r="23" spans="2:15" ht="13.5" customHeight="1" x14ac:dyDescent="0.65">
      <c r="B23" s="136"/>
      <c r="C23" s="137"/>
      <c r="D23" s="136"/>
      <c r="E23" s="137"/>
      <c r="F23" s="136"/>
      <c r="G23" s="137"/>
      <c r="H23" s="136"/>
      <c r="I23" s="137"/>
      <c r="J23" s="136"/>
      <c r="K23" s="137"/>
      <c r="L23" s="136"/>
      <c r="M23" s="137"/>
      <c r="N23" s="138"/>
      <c r="O23" s="137"/>
    </row>
    <row r="24" spans="2:15" ht="13.5" customHeight="1" x14ac:dyDescent="0.65">
      <c r="B24" s="139"/>
      <c r="C24" s="140"/>
      <c r="D24" s="139"/>
      <c r="E24" s="140"/>
      <c r="F24" s="139"/>
      <c r="G24" s="140"/>
      <c r="H24" s="139"/>
      <c r="I24" s="140"/>
      <c r="J24" s="139"/>
      <c r="K24" s="140"/>
      <c r="L24" s="139"/>
      <c r="M24" s="140"/>
      <c r="N24" s="141"/>
      <c r="O24" s="140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0</v>
      </c>
      <c r="G25" s="85" t="str">
        <f ca="1">IF(F25=1,1,"")</f>
        <v/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44059</v>
      </c>
      <c r="C26" s="75" t="str">
        <f ca="1">IFERROR(VLOOKUP(B26,祝日計算!$AO$2:$AP$282,2,FALSE),"")</f>
        <v/>
      </c>
      <c r="D26" s="71">
        <f ca="1">B26+1</f>
        <v>44060</v>
      </c>
      <c r="E26" s="75" t="str">
        <f ca="1">IFERROR(VLOOKUP(D26,祝日計算!$AO$2:$AP$282,2,FALSE),"")</f>
        <v/>
      </c>
      <c r="F26" s="71">
        <f ca="1">D26+1</f>
        <v>44061</v>
      </c>
      <c r="G26" s="75" t="str">
        <f ca="1">IFERROR(VLOOKUP(F26,祝日計算!$AO$2:$AP$282,2,FALSE),"")</f>
        <v/>
      </c>
      <c r="H26" s="71">
        <f ca="1">F26+1</f>
        <v>44062</v>
      </c>
      <c r="I26" s="75" t="str">
        <f ca="1">IFERROR(VLOOKUP(H26,祝日計算!$AO$2:$AP$282,2,FALSE),"")</f>
        <v/>
      </c>
      <c r="J26" s="71">
        <f ca="1">H26+1</f>
        <v>44063</v>
      </c>
      <c r="K26" s="75" t="str">
        <f ca="1">IFERROR(VLOOKUP(J26,祝日計算!$AO$2:$AP$282,2,FALSE),"")</f>
        <v/>
      </c>
      <c r="L26" s="71">
        <f ca="1">J26+1</f>
        <v>44064</v>
      </c>
      <c r="M26" s="75" t="str">
        <f ca="1">IFERROR(VLOOKUP(L26,祝日計算!$AO$2:$AP$282,2,FALSE),"")</f>
        <v/>
      </c>
      <c r="N26" s="87">
        <f ca="1">L26+1</f>
        <v>44065</v>
      </c>
      <c r="O26" s="75" t="str">
        <f ca="1">IFERROR(VLOOKUP(N26,祝日計算!$AO$2:$AP$282,2,FALSE),"")</f>
        <v/>
      </c>
    </row>
    <row r="27" spans="2:15" ht="13.5" customHeight="1" x14ac:dyDescent="0.65">
      <c r="B27" s="136"/>
      <c r="C27" s="137"/>
      <c r="D27" s="136"/>
      <c r="E27" s="137"/>
      <c r="F27" s="136"/>
      <c r="G27" s="137"/>
      <c r="H27" s="136"/>
      <c r="I27" s="137"/>
      <c r="J27" s="136"/>
      <c r="K27" s="137"/>
      <c r="L27" s="136"/>
      <c r="M27" s="137"/>
      <c r="N27" s="138"/>
      <c r="O27" s="137"/>
    </row>
    <row r="28" spans="2:15" ht="13.5" customHeight="1" x14ac:dyDescent="0.65"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8"/>
      <c r="O28" s="137"/>
    </row>
    <row r="29" spans="2:15" ht="13.5" customHeight="1" x14ac:dyDescent="0.65">
      <c r="B29" s="136"/>
      <c r="C29" s="137"/>
      <c r="D29" s="136"/>
      <c r="E29" s="137"/>
      <c r="F29" s="136"/>
      <c r="G29" s="137"/>
      <c r="H29" s="136"/>
      <c r="I29" s="137"/>
      <c r="J29" s="136"/>
      <c r="K29" s="137"/>
      <c r="L29" s="136"/>
      <c r="M29" s="137"/>
      <c r="N29" s="138"/>
      <c r="O29" s="137"/>
    </row>
    <row r="30" spans="2:15" ht="13.5" customHeight="1" x14ac:dyDescent="0.65">
      <c r="B30" s="136"/>
      <c r="C30" s="137"/>
      <c r="D30" s="136"/>
      <c r="E30" s="137"/>
      <c r="F30" s="136"/>
      <c r="G30" s="137"/>
      <c r="H30" s="136"/>
      <c r="I30" s="137"/>
      <c r="J30" s="136"/>
      <c r="K30" s="137"/>
      <c r="L30" s="136"/>
      <c r="M30" s="137"/>
      <c r="N30" s="138"/>
      <c r="O30" s="137"/>
    </row>
    <row r="31" spans="2:15" ht="13.5" customHeight="1" x14ac:dyDescent="0.65">
      <c r="B31" s="139"/>
      <c r="C31" s="140"/>
      <c r="D31" s="139"/>
      <c r="E31" s="140"/>
      <c r="F31" s="139"/>
      <c r="G31" s="140"/>
      <c r="H31" s="139"/>
      <c r="I31" s="140"/>
      <c r="J31" s="139"/>
      <c r="K31" s="140"/>
      <c r="L31" s="139"/>
      <c r="M31" s="140"/>
      <c r="N31" s="141"/>
      <c r="O31" s="140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0</v>
      </c>
      <c r="I32" s="85" t="str">
        <f ca="1">IF(DAY(H33)&lt;10,0,IF(H32=1,1,""))</f>
        <v/>
      </c>
      <c r="J32" s="86">
        <f ca="1">IF(J33="","",VLOOKUP(J33,祝日計算!$AR$2:$AU$1099,4,FALSE))</f>
        <v>0</v>
      </c>
      <c r="K32" s="85" t="str">
        <f ca="1">IF(DAY(J33)&lt;10,0,IF(J32=1,1,""))</f>
        <v/>
      </c>
      <c r="L32" s="86">
        <f ca="1">IF(L33="","",VLOOKUP(L33,祝日計算!$AR$2:$AU$1099,4,FALSE))</f>
        <v>0</v>
      </c>
      <c r="M32" s="85" t="str">
        <f ca="1">IF(DAY(L33)&lt;10,0,IF(L32=1,1,""))</f>
        <v/>
      </c>
      <c r="N32" s="88">
        <f ca="1">IF(N33="","",VLOOKUP(N33,祝日計算!$AR$2:$AU$1099,4,FALSE))</f>
        <v>1</v>
      </c>
      <c r="O32" s="85">
        <f ca="1">IF(DAY(N33)&lt;10,0,IF(N32=1,IF(O33&lt;&gt;"",1,2),""))</f>
        <v>2</v>
      </c>
    </row>
    <row r="33" spans="2:15" ht="13.5" customHeight="1" x14ac:dyDescent="0.65">
      <c r="B33" s="71">
        <f ca="1">N26+1</f>
        <v>44066</v>
      </c>
      <c r="C33" s="75" t="str">
        <f ca="1">IFERROR(VLOOKUP(B33,祝日計算!$AO$2:$AP$282,2,FALSE),"")</f>
        <v/>
      </c>
      <c r="D33" s="71">
        <f ca="1">B33+1</f>
        <v>44067</v>
      </c>
      <c r="E33" s="75" t="str">
        <f ca="1">IFERROR(VLOOKUP(D33,祝日計算!$AO$2:$AP$282,2,FALSE),"")</f>
        <v/>
      </c>
      <c r="F33" s="71">
        <f ca="1">D33+1</f>
        <v>44068</v>
      </c>
      <c r="G33" s="75" t="str">
        <f ca="1">IFERROR(VLOOKUP(F33,祝日計算!$AO$2:$AP$282,2,FALSE),"")</f>
        <v/>
      </c>
      <c r="H33" s="71">
        <f ca="1">F33+1</f>
        <v>44069</v>
      </c>
      <c r="I33" s="75" t="str">
        <f ca="1">IFERROR(VLOOKUP(H33,祝日計算!$AO$2:$AP$282,2,FALSE),"")</f>
        <v/>
      </c>
      <c r="J33" s="71">
        <f ca="1">H33+1</f>
        <v>44070</v>
      </c>
      <c r="K33" s="75" t="str">
        <f ca="1">IFERROR(VLOOKUP(J33,祝日計算!$AO$2:$AP$282,2,FALSE),"")</f>
        <v/>
      </c>
      <c r="L33" s="71">
        <f ca="1">J33+1</f>
        <v>44071</v>
      </c>
      <c r="M33" s="75" t="str">
        <f ca="1">IFERROR(VLOOKUP(L33,祝日計算!$AO$2:$AP$282,2,FALSE),"")</f>
        <v/>
      </c>
      <c r="N33" s="87">
        <f ca="1">L33+1</f>
        <v>44072</v>
      </c>
      <c r="O33" s="75" t="str">
        <f ca="1">IFERROR(VLOOKUP(N33,祝日計算!$AO$2:$AP$282,2,FALSE),"")</f>
        <v/>
      </c>
    </row>
    <row r="34" spans="2:15" ht="13.5" customHeight="1" x14ac:dyDescent="0.65">
      <c r="B34" s="136"/>
      <c r="C34" s="137"/>
      <c r="D34" s="136"/>
      <c r="E34" s="137"/>
      <c r="F34" s="136"/>
      <c r="G34" s="137"/>
      <c r="H34" s="136"/>
      <c r="I34" s="137"/>
      <c r="J34" s="136"/>
      <c r="K34" s="137"/>
      <c r="L34" s="136"/>
      <c r="M34" s="137"/>
      <c r="N34" s="138"/>
      <c r="O34" s="137"/>
    </row>
    <row r="35" spans="2:15" ht="13.5" customHeight="1" x14ac:dyDescent="0.65">
      <c r="B35" s="136"/>
      <c r="C35" s="137"/>
      <c r="D35" s="136"/>
      <c r="E35" s="137"/>
      <c r="F35" s="136"/>
      <c r="G35" s="137"/>
      <c r="H35" s="136"/>
      <c r="I35" s="137"/>
      <c r="J35" s="136"/>
      <c r="K35" s="137"/>
      <c r="L35" s="136"/>
      <c r="M35" s="137"/>
      <c r="N35" s="138"/>
      <c r="O35" s="137"/>
    </row>
    <row r="36" spans="2:15" ht="13.5" customHeight="1" x14ac:dyDescent="0.65">
      <c r="B36" s="136"/>
      <c r="C36" s="137"/>
      <c r="D36" s="136"/>
      <c r="E36" s="137"/>
      <c r="F36" s="136"/>
      <c r="G36" s="137"/>
      <c r="H36" s="136"/>
      <c r="I36" s="137"/>
      <c r="J36" s="136"/>
      <c r="K36" s="137"/>
      <c r="L36" s="136"/>
      <c r="M36" s="137"/>
      <c r="N36" s="138"/>
      <c r="O36" s="137"/>
    </row>
    <row r="37" spans="2:15" ht="13.5" customHeight="1" x14ac:dyDescent="0.65">
      <c r="B37" s="136"/>
      <c r="C37" s="137"/>
      <c r="D37" s="136"/>
      <c r="E37" s="137"/>
      <c r="F37" s="136"/>
      <c r="G37" s="137"/>
      <c r="H37" s="136"/>
      <c r="I37" s="137"/>
      <c r="J37" s="136"/>
      <c r="K37" s="137"/>
      <c r="L37" s="136"/>
      <c r="M37" s="137"/>
      <c r="N37" s="138"/>
      <c r="O37" s="137"/>
    </row>
    <row r="38" spans="2:15" ht="13.5" customHeight="1" x14ac:dyDescent="0.65"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41"/>
      <c r="O38" s="140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1</v>
      </c>
      <c r="D39" s="86">
        <f ca="1">IF(D40="","",VLOOKUP(D40,祝日計算!$AR$2:$AU$1099,4,FALSE))</f>
        <v>0</v>
      </c>
      <c r="E39" s="85" t="str">
        <f ca="1">IF(DAY(D40)&lt;10,0,IF(D39=1,1,""))</f>
        <v/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44073</v>
      </c>
      <c r="C40" s="75" t="str">
        <f ca="1">IFERROR(VLOOKUP(B40,祝日計算!$AO$2:$AP$282,2,FALSE),"")</f>
        <v/>
      </c>
      <c r="D40" s="71">
        <f ca="1">B40+1</f>
        <v>44074</v>
      </c>
      <c r="E40" s="75" t="str">
        <f ca="1">IFERROR(VLOOKUP(D40,祝日計算!$AO$2:$AP$282,2,FALSE),"")</f>
        <v/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2:15" ht="13.5" customHeight="1" x14ac:dyDescent="0.65">
      <c r="B41" s="136"/>
      <c r="C41" s="137"/>
      <c r="D41" s="136"/>
      <c r="E41" s="137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2:15" ht="13.5" customHeight="1" x14ac:dyDescent="0.65">
      <c r="B42" s="136"/>
      <c r="C42" s="137"/>
      <c r="D42" s="136"/>
      <c r="E42" s="137"/>
      <c r="F42" s="143"/>
      <c r="G42" s="143"/>
      <c r="H42" s="143"/>
      <c r="I42" s="143"/>
      <c r="J42" s="143"/>
      <c r="K42" s="143"/>
      <c r="L42" s="143"/>
      <c r="M42" s="143"/>
      <c r="N42" s="143"/>
      <c r="O42" s="143"/>
    </row>
    <row r="43" spans="2:15" ht="13.5" customHeight="1" x14ac:dyDescent="0.65">
      <c r="B43" s="136"/>
      <c r="C43" s="137"/>
      <c r="D43" s="136"/>
      <c r="E43" s="137"/>
      <c r="F43" s="143"/>
      <c r="G43" s="143"/>
      <c r="H43" s="143"/>
      <c r="I43" s="143"/>
      <c r="J43" s="143"/>
      <c r="K43" s="143"/>
      <c r="L43" s="143"/>
      <c r="M43" s="143"/>
      <c r="N43" s="143"/>
      <c r="O43" s="143"/>
    </row>
    <row r="44" spans="2:15" ht="13.5" customHeight="1" x14ac:dyDescent="0.65">
      <c r="B44" s="136"/>
      <c r="C44" s="137"/>
      <c r="D44" s="136"/>
      <c r="E44" s="137"/>
      <c r="F44" s="143"/>
      <c r="G44" s="143"/>
      <c r="H44" s="143"/>
      <c r="I44" s="143"/>
      <c r="J44" s="143"/>
      <c r="K44" s="143"/>
      <c r="L44" s="143"/>
      <c r="M44" s="143"/>
      <c r="N44" s="143"/>
      <c r="O44" s="143"/>
    </row>
    <row r="45" spans="2:15" ht="13.5" customHeight="1" x14ac:dyDescent="0.65">
      <c r="B45" s="139"/>
      <c r="C45" s="140"/>
      <c r="D45" s="139"/>
      <c r="E45" s="140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</sheetData>
  <sheetProtection algorithmName="SHA-512" hashValue="am1byhH39i62gjvQYCqOeMrHB0tB6MB84tqoklX5j2DoZrvvTtwQBP0ZkrzPlJPswrgXQl/Mb8WXimdBtFda7A==" saltValue="jdGJ9kmHQYwejlBc6DeORw==" spinCount="100000" sheet="1" selectLockedCells="1"/>
  <mergeCells count="198"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</mergeCells>
  <phoneticPr fontId="3"/>
  <conditionalFormatting sqref="G39 I39 K39 M39">
    <cfRule type="expression" dxfId="3287" priority="373">
      <formula>DAY(G34)&lt;10</formula>
    </cfRule>
    <cfRule type="expression" dxfId="3286" priority="374">
      <formula>H34=1</formula>
    </cfRule>
  </conditionalFormatting>
  <conditionalFormatting sqref="B6:C6">
    <cfRule type="expression" dxfId="3285" priority="375">
      <formula>C4=1</formula>
    </cfRule>
    <cfRule type="expression" dxfId="3284" priority="376">
      <formula>C4=0</formula>
    </cfRule>
  </conditionalFormatting>
  <conditionalFormatting sqref="C5">
    <cfRule type="expression" dxfId="3283" priority="377">
      <formula>DAY(B5)&gt;7</formula>
    </cfRule>
    <cfRule type="expression" dxfId="3282" priority="378">
      <formula>B4=1</formula>
    </cfRule>
  </conditionalFormatting>
  <conditionalFormatting sqref="B5">
    <cfRule type="expression" dxfId="3281" priority="379">
      <formula>C4=1</formula>
    </cfRule>
    <cfRule type="expression" dxfId="3280" priority="380">
      <formula>C4=0</formula>
    </cfRule>
  </conditionalFormatting>
  <conditionalFormatting sqref="O5">
    <cfRule type="expression" dxfId="3279" priority="381">
      <formula>O4=2</formula>
    </cfRule>
    <cfRule type="expression" dxfId="3278" priority="382">
      <formula>O4=1</formula>
    </cfRule>
  </conditionalFormatting>
  <conditionalFormatting sqref="C12">
    <cfRule type="expression" dxfId="3277" priority="383">
      <formula>C11=1</formula>
    </cfRule>
  </conditionalFormatting>
  <conditionalFormatting sqref="B12">
    <cfRule type="expression" dxfId="3276" priority="384">
      <formula>C11=1</formula>
    </cfRule>
  </conditionalFormatting>
  <conditionalFormatting sqref="O33">
    <cfRule type="expression" dxfId="3275" priority="391">
      <formula>O32=0</formula>
    </cfRule>
    <cfRule type="expression" dxfId="3274" priority="392">
      <formula>O32=1</formula>
    </cfRule>
    <cfRule type="expression" dxfId="3273" priority="393">
      <formula>O32=2</formula>
    </cfRule>
  </conditionalFormatting>
  <conditionalFormatting sqref="N39">
    <cfRule type="expression" dxfId="3272" priority="394">
      <formula>#REF!=0</formula>
    </cfRule>
    <cfRule type="expression" dxfId="3271" priority="395">
      <formula>DAY(N34)&lt;10</formula>
    </cfRule>
    <cfRule type="expression" dxfId="3270" priority="396">
      <formula>O34&lt;&gt;""</formula>
    </cfRule>
    <cfRule type="expression" dxfId="3269" priority="397">
      <formula>#REF!=1</formula>
    </cfRule>
  </conditionalFormatting>
  <conditionalFormatting sqref="N5">
    <cfRule type="expression" dxfId="3268" priority="398">
      <formula>O4=2</formula>
    </cfRule>
    <cfRule type="expression" dxfId="3267" priority="399">
      <formula>O4=1</formula>
    </cfRule>
  </conditionalFormatting>
  <conditionalFormatting sqref="N34">
    <cfRule type="expression" dxfId="3266" priority="400">
      <formula>O32=0</formula>
    </cfRule>
    <cfRule type="expression" dxfId="3265" priority="401">
      <formula>O32=1</formula>
    </cfRule>
    <cfRule type="expression" dxfId="3264" priority="402">
      <formula>O32=2</formula>
    </cfRule>
  </conditionalFormatting>
  <conditionalFormatting sqref="N33">
    <cfRule type="expression" dxfId="3263" priority="403">
      <formula>O32=0</formula>
    </cfRule>
    <cfRule type="expression" dxfId="3262" priority="404">
      <formula>O32=1</formula>
    </cfRule>
    <cfRule type="expression" dxfId="3261" priority="405">
      <formula>O32=2</formula>
    </cfRule>
  </conditionalFormatting>
  <conditionalFormatting sqref="L39 J39 H39 F39">
    <cfRule type="expression" dxfId="3260" priority="406">
      <formula>DAY(F34)&lt;10</formula>
    </cfRule>
    <cfRule type="expression" dxfId="3259" priority="407">
      <formula>#REF!=1</formula>
    </cfRule>
  </conditionalFormatting>
  <conditionalFormatting sqref="B7:C7">
    <cfRule type="expression" dxfId="3258" priority="371">
      <formula>C4=1</formula>
    </cfRule>
    <cfRule type="expression" dxfId="3257" priority="372">
      <formula>C4=0</formula>
    </cfRule>
  </conditionalFormatting>
  <conditionalFormatting sqref="B8:C8">
    <cfRule type="expression" dxfId="3256" priority="369">
      <formula>C4=1</formula>
    </cfRule>
    <cfRule type="expression" dxfId="3255" priority="370">
      <formula>C4=0</formula>
    </cfRule>
  </conditionalFormatting>
  <conditionalFormatting sqref="B9:C9">
    <cfRule type="expression" dxfId="3254" priority="367">
      <formula>C4=1</formula>
    </cfRule>
    <cfRule type="expression" dxfId="3253" priority="368">
      <formula>C4=0</formula>
    </cfRule>
  </conditionalFormatting>
  <conditionalFormatting sqref="B10:C10">
    <cfRule type="expression" dxfId="3252" priority="365">
      <formula>C4=1</formula>
    </cfRule>
    <cfRule type="expression" dxfId="3251" priority="366">
      <formula>C4=0</formula>
    </cfRule>
  </conditionalFormatting>
  <conditionalFormatting sqref="D6:E6">
    <cfRule type="expression" dxfId="3250" priority="359">
      <formula>E4=1</formula>
    </cfRule>
    <cfRule type="expression" dxfId="3249" priority="360">
      <formula>E4=0</formula>
    </cfRule>
  </conditionalFormatting>
  <conditionalFormatting sqref="E5">
    <cfRule type="expression" dxfId="3248" priority="361">
      <formula>DAY(D5)&gt;7</formula>
    </cfRule>
    <cfRule type="expression" dxfId="3247" priority="362">
      <formula>D4=1</formula>
    </cfRule>
  </conditionalFormatting>
  <conditionalFormatting sqref="D5">
    <cfRule type="expression" dxfId="3246" priority="363">
      <formula>E4=1</formula>
    </cfRule>
    <cfRule type="expression" dxfId="3245" priority="364">
      <formula>E4=0</formula>
    </cfRule>
  </conditionalFormatting>
  <conditionalFormatting sqref="D7:E7">
    <cfRule type="expression" dxfId="3244" priority="357">
      <formula>E4=1</formula>
    </cfRule>
    <cfRule type="expression" dxfId="3243" priority="358">
      <formula>E4=0</formula>
    </cfRule>
  </conditionalFormatting>
  <conditionalFormatting sqref="D8:E8">
    <cfRule type="expression" dxfId="3242" priority="355">
      <formula>E4=1</formula>
    </cfRule>
    <cfRule type="expression" dxfId="3241" priority="356">
      <formula>E4=0</formula>
    </cfRule>
  </conditionalFormatting>
  <conditionalFormatting sqref="D9:E9">
    <cfRule type="expression" dxfId="3240" priority="353">
      <formula>E4=1</formula>
    </cfRule>
    <cfRule type="expression" dxfId="3239" priority="354">
      <formula>E4=0</formula>
    </cfRule>
  </conditionalFormatting>
  <conditionalFormatting sqref="D10:E10">
    <cfRule type="expression" dxfId="3238" priority="351">
      <formula>E4=1</formula>
    </cfRule>
    <cfRule type="expression" dxfId="3237" priority="352">
      <formula>E4=0</formula>
    </cfRule>
  </conditionalFormatting>
  <conditionalFormatting sqref="F6:G6">
    <cfRule type="expression" dxfId="3236" priority="345">
      <formula>G4=1</formula>
    </cfRule>
    <cfRule type="expression" dxfId="3235" priority="346">
      <formula>G4=0</formula>
    </cfRule>
  </conditionalFormatting>
  <conditionalFormatting sqref="G5">
    <cfRule type="expression" dxfId="3234" priority="347">
      <formula>DAY(F5)&gt;7</formula>
    </cfRule>
    <cfRule type="expression" dxfId="3233" priority="348">
      <formula>F4=1</formula>
    </cfRule>
  </conditionalFormatting>
  <conditionalFormatting sqref="F5">
    <cfRule type="expression" dxfId="3232" priority="349">
      <formula>G4=1</formula>
    </cfRule>
    <cfRule type="expression" dxfId="3231" priority="350">
      <formula>G4=0</formula>
    </cfRule>
  </conditionalFormatting>
  <conditionalFormatting sqref="F7:G7">
    <cfRule type="expression" dxfId="3230" priority="343">
      <formula>G4=1</formula>
    </cfRule>
    <cfRule type="expression" dxfId="3229" priority="344">
      <formula>G4=0</formula>
    </cfRule>
  </conditionalFormatting>
  <conditionalFormatting sqref="F8:G8">
    <cfRule type="expression" dxfId="3228" priority="341">
      <formula>G4=1</formula>
    </cfRule>
    <cfRule type="expression" dxfId="3227" priority="342">
      <formula>G4=0</formula>
    </cfRule>
  </conditionalFormatting>
  <conditionalFormatting sqref="F9:G9">
    <cfRule type="expression" dxfId="3226" priority="339">
      <formula>G4=1</formula>
    </cfRule>
    <cfRule type="expression" dxfId="3225" priority="340">
      <formula>G4=0</formula>
    </cfRule>
  </conditionalFormatting>
  <conditionalFormatting sqref="F10:G10">
    <cfRule type="expression" dxfId="3224" priority="337">
      <formula>G4=1</formula>
    </cfRule>
    <cfRule type="expression" dxfId="3223" priority="338">
      <formula>G4=0</formula>
    </cfRule>
  </conditionalFormatting>
  <conditionalFormatting sqref="H6:I6">
    <cfRule type="expression" dxfId="3222" priority="331">
      <formula>I4=1</formula>
    </cfRule>
    <cfRule type="expression" dxfId="3221" priority="332">
      <formula>I4=0</formula>
    </cfRule>
  </conditionalFormatting>
  <conditionalFormatting sqref="I5">
    <cfRule type="expression" dxfId="3220" priority="333">
      <formula>DAY(H5)&gt;7</formula>
    </cfRule>
    <cfRule type="expression" dxfId="3219" priority="334">
      <formula>H4=1</formula>
    </cfRule>
  </conditionalFormatting>
  <conditionalFormatting sqref="H5">
    <cfRule type="expression" dxfId="3218" priority="335">
      <formula>I4=1</formula>
    </cfRule>
    <cfRule type="expression" dxfId="3217" priority="336">
      <formula>I4=0</formula>
    </cfRule>
  </conditionalFormatting>
  <conditionalFormatting sqref="H7:I7">
    <cfRule type="expression" dxfId="3216" priority="329">
      <formula>I4=1</formula>
    </cfRule>
    <cfRule type="expression" dxfId="3215" priority="330">
      <formula>I4=0</formula>
    </cfRule>
  </conditionalFormatting>
  <conditionalFormatting sqref="H8:I8">
    <cfRule type="expression" dxfId="3214" priority="327">
      <formula>I4=1</formula>
    </cfRule>
    <cfRule type="expression" dxfId="3213" priority="328">
      <formula>I4=0</formula>
    </cfRule>
  </conditionalFormatting>
  <conditionalFormatting sqref="H9:I9">
    <cfRule type="expression" dxfId="3212" priority="325">
      <formula>I4=1</formula>
    </cfRule>
    <cfRule type="expression" dxfId="3211" priority="326">
      <formula>I4=0</formula>
    </cfRule>
  </conditionalFormatting>
  <conditionalFormatting sqref="H10:I10">
    <cfRule type="expression" dxfId="3210" priority="323">
      <formula>I4=1</formula>
    </cfRule>
    <cfRule type="expression" dxfId="3209" priority="324">
      <formula>I4=0</formula>
    </cfRule>
  </conditionalFormatting>
  <conditionalFormatting sqref="J6:K6">
    <cfRule type="expression" dxfId="3208" priority="317">
      <formula>K4=1</formula>
    </cfRule>
    <cfRule type="expression" dxfId="3207" priority="318">
      <formula>K4=0</formula>
    </cfRule>
  </conditionalFormatting>
  <conditionalFormatting sqref="K5">
    <cfRule type="expression" dxfId="3206" priority="319">
      <formula>DAY(J5)&gt;7</formula>
    </cfRule>
    <cfRule type="expression" dxfId="3205" priority="320">
      <formula>J4=1</formula>
    </cfRule>
  </conditionalFormatting>
  <conditionalFormatting sqref="J5">
    <cfRule type="expression" dxfId="3204" priority="321">
      <formula>K4=1</formula>
    </cfRule>
    <cfRule type="expression" dxfId="3203" priority="322">
      <formula>K4=0</formula>
    </cfRule>
  </conditionalFormatting>
  <conditionalFormatting sqref="J7:K7">
    <cfRule type="expression" dxfId="3202" priority="315">
      <formula>K4=1</formula>
    </cfRule>
    <cfRule type="expression" dxfId="3201" priority="316">
      <formula>K4=0</formula>
    </cfRule>
  </conditionalFormatting>
  <conditionalFormatting sqref="J8:K8">
    <cfRule type="expression" dxfId="3200" priority="313">
      <formula>K4=1</formula>
    </cfRule>
    <cfRule type="expression" dxfId="3199" priority="314">
      <formula>K4=0</formula>
    </cfRule>
  </conditionalFormatting>
  <conditionalFormatting sqref="J9:K9">
    <cfRule type="expression" dxfId="3198" priority="311">
      <formula>K4=1</formula>
    </cfRule>
    <cfRule type="expression" dxfId="3197" priority="312">
      <formula>K4=0</formula>
    </cfRule>
  </conditionalFormatting>
  <conditionalFormatting sqref="J10:K10">
    <cfRule type="expression" dxfId="3196" priority="309">
      <formula>K4=1</formula>
    </cfRule>
    <cfRule type="expression" dxfId="3195" priority="310">
      <formula>K4=0</formula>
    </cfRule>
  </conditionalFormatting>
  <conditionalFormatting sqref="L6:M6">
    <cfRule type="expression" dxfId="3194" priority="303">
      <formula>M4=1</formula>
    </cfRule>
    <cfRule type="expression" dxfId="3193" priority="304">
      <formula>M4=0</formula>
    </cfRule>
  </conditionalFormatting>
  <conditionalFormatting sqref="M5">
    <cfRule type="expression" dxfId="3192" priority="305">
      <formula>DAY(L5)&gt;7</formula>
    </cfRule>
    <cfRule type="expression" dxfId="3191" priority="306">
      <formula>L4=1</formula>
    </cfRule>
  </conditionalFormatting>
  <conditionalFormatting sqref="L5">
    <cfRule type="expression" dxfId="3190" priority="307">
      <formula>M4=1</formula>
    </cfRule>
    <cfRule type="expression" dxfId="3189" priority="308">
      <formula>M4=0</formula>
    </cfRule>
  </conditionalFormatting>
  <conditionalFormatting sqref="L7:M7">
    <cfRule type="expression" dxfId="3188" priority="301">
      <formula>M4=1</formula>
    </cfRule>
    <cfRule type="expression" dxfId="3187" priority="302">
      <formula>M4=0</formula>
    </cfRule>
  </conditionalFormatting>
  <conditionalFormatting sqref="L8:M8">
    <cfRule type="expression" dxfId="3186" priority="299">
      <formula>M4=1</formula>
    </cfRule>
    <cfRule type="expression" dxfId="3185" priority="300">
      <formula>M4=0</formula>
    </cfRule>
  </conditionalFormatting>
  <conditionalFormatting sqref="L9:M9">
    <cfRule type="expression" dxfId="3184" priority="297">
      <formula>M4=1</formula>
    </cfRule>
    <cfRule type="expression" dxfId="3183" priority="298">
      <formula>M4=0</formula>
    </cfRule>
  </conditionalFormatting>
  <conditionalFormatting sqref="L10:M10">
    <cfRule type="expression" dxfId="3182" priority="295">
      <formula>M4=1</formula>
    </cfRule>
    <cfRule type="expression" dxfId="3181" priority="296">
      <formula>M4=0</formula>
    </cfRule>
  </conditionalFormatting>
  <conditionalFormatting sqref="N6">
    <cfRule type="expression" dxfId="3180" priority="293">
      <formula>O4=1</formula>
    </cfRule>
    <cfRule type="expression" dxfId="3179" priority="294">
      <formula>O4=2</formula>
    </cfRule>
  </conditionalFormatting>
  <conditionalFormatting sqref="N7">
    <cfRule type="expression" dxfId="3178" priority="291">
      <formula>O4=1</formula>
    </cfRule>
    <cfRule type="expression" dxfId="3177" priority="292">
      <formula>O4=2</formula>
    </cfRule>
  </conditionalFormatting>
  <conditionalFormatting sqref="N8">
    <cfRule type="expression" dxfId="3176" priority="289">
      <formula>O4=1</formula>
    </cfRule>
    <cfRule type="expression" dxfId="3175" priority="290">
      <formula>O4=2</formula>
    </cfRule>
  </conditionalFormatting>
  <conditionalFormatting sqref="N9">
    <cfRule type="expression" dxfId="3174" priority="287">
      <formula>O4=1</formula>
    </cfRule>
    <cfRule type="expression" dxfId="3173" priority="288">
      <formula>O4=2</formula>
    </cfRule>
  </conditionalFormatting>
  <conditionalFormatting sqref="N10">
    <cfRule type="expression" dxfId="3172" priority="285">
      <formula>O4=1</formula>
    </cfRule>
    <cfRule type="expression" dxfId="3171" priority="286">
      <formula>O4=2</formula>
    </cfRule>
  </conditionalFormatting>
  <conditionalFormatting sqref="O12">
    <cfRule type="expression" dxfId="3170" priority="281">
      <formula>O11=2</formula>
    </cfRule>
    <cfRule type="expression" dxfId="3169" priority="282">
      <formula>O11=1</formula>
    </cfRule>
  </conditionalFormatting>
  <conditionalFormatting sqref="N12">
    <cfRule type="expression" dxfId="3168" priority="283">
      <formula>O11=2</formula>
    </cfRule>
    <cfRule type="expression" dxfId="3167" priority="284">
      <formula>O11=1</formula>
    </cfRule>
  </conditionalFormatting>
  <conditionalFormatting sqref="N13">
    <cfRule type="expression" dxfId="3166" priority="279">
      <formula>O11=1</formula>
    </cfRule>
    <cfRule type="expression" dxfId="3165" priority="280">
      <formula>O11=2</formula>
    </cfRule>
  </conditionalFormatting>
  <conditionalFormatting sqref="N14">
    <cfRule type="expression" dxfId="3164" priority="277">
      <formula>O11=1</formula>
    </cfRule>
    <cfRule type="expression" dxfId="3163" priority="278">
      <formula>O11=2</formula>
    </cfRule>
  </conditionalFormatting>
  <conditionalFormatting sqref="N15">
    <cfRule type="expression" dxfId="3162" priority="275">
      <formula>O11=1</formula>
    </cfRule>
    <cfRule type="expression" dxfId="3161" priority="276">
      <formula>O11=2</formula>
    </cfRule>
  </conditionalFormatting>
  <conditionalFormatting sqref="N16">
    <cfRule type="expression" dxfId="3160" priority="273">
      <formula>O11=1</formula>
    </cfRule>
    <cfRule type="expression" dxfId="3159" priority="274">
      <formula>O11=2</formula>
    </cfRule>
  </conditionalFormatting>
  <conditionalFormatting sqref="N17">
    <cfRule type="expression" dxfId="3158" priority="271">
      <formula>O11=1</formula>
    </cfRule>
    <cfRule type="expression" dxfId="3157" priority="272">
      <formula>O11=2</formula>
    </cfRule>
  </conditionalFormatting>
  <conditionalFormatting sqref="O19">
    <cfRule type="expression" dxfId="3156" priority="267">
      <formula>O18=2</formula>
    </cfRule>
    <cfRule type="expression" dxfId="3155" priority="268">
      <formula>O18=1</formula>
    </cfRule>
  </conditionalFormatting>
  <conditionalFormatting sqref="N19">
    <cfRule type="expression" dxfId="3154" priority="269">
      <formula>O18=2</formula>
    </cfRule>
    <cfRule type="expression" dxfId="3153" priority="270">
      <formula>O18=1</formula>
    </cfRule>
  </conditionalFormatting>
  <conditionalFormatting sqref="N20">
    <cfRule type="expression" dxfId="3152" priority="265">
      <formula>O18=1</formula>
    </cfRule>
    <cfRule type="expression" dxfId="3151" priority="266">
      <formula>O18=2</formula>
    </cfRule>
  </conditionalFormatting>
  <conditionalFormatting sqref="N21">
    <cfRule type="expression" dxfId="3150" priority="263">
      <formula>O18=1</formula>
    </cfRule>
    <cfRule type="expression" dxfId="3149" priority="264">
      <formula>O18=2</formula>
    </cfRule>
  </conditionalFormatting>
  <conditionalFormatting sqref="N22">
    <cfRule type="expression" dxfId="3148" priority="261">
      <formula>O18=1</formula>
    </cfRule>
    <cfRule type="expression" dxfId="3147" priority="262">
      <formula>O18=2</formula>
    </cfRule>
  </conditionalFormatting>
  <conditionalFormatting sqref="N23">
    <cfRule type="expression" dxfId="3146" priority="259">
      <formula>O18=1</formula>
    </cfRule>
    <cfRule type="expression" dxfId="3145" priority="260">
      <formula>O18=2</formula>
    </cfRule>
  </conditionalFormatting>
  <conditionalFormatting sqref="N24">
    <cfRule type="expression" dxfId="3144" priority="257">
      <formula>O18=1</formula>
    </cfRule>
    <cfRule type="expression" dxfId="3143" priority="258">
      <formula>O18=2</formula>
    </cfRule>
  </conditionalFormatting>
  <conditionalFormatting sqref="O26">
    <cfRule type="expression" dxfId="3142" priority="253">
      <formula>O25=2</formula>
    </cfRule>
    <cfRule type="expression" dxfId="3141" priority="254">
      <formula>O25=1</formula>
    </cfRule>
  </conditionalFormatting>
  <conditionalFormatting sqref="N26">
    <cfRule type="expression" dxfId="3140" priority="255">
      <formula>O25=2</formula>
    </cfRule>
    <cfRule type="expression" dxfId="3139" priority="256">
      <formula>O25=1</formula>
    </cfRule>
  </conditionalFormatting>
  <conditionalFormatting sqref="N27">
    <cfRule type="expression" dxfId="3138" priority="251">
      <formula>O25=1</formula>
    </cfRule>
    <cfRule type="expression" dxfId="3137" priority="252">
      <formula>O25=2</formula>
    </cfRule>
  </conditionalFormatting>
  <conditionalFormatting sqref="N28">
    <cfRule type="expression" dxfId="3136" priority="249">
      <formula>O25=1</formula>
    </cfRule>
    <cfRule type="expression" dxfId="3135" priority="250">
      <formula>O25=2</formula>
    </cfRule>
  </conditionalFormatting>
  <conditionalFormatting sqref="N29">
    <cfRule type="expression" dxfId="3134" priority="247">
      <formula>O25=1</formula>
    </cfRule>
    <cfRule type="expression" dxfId="3133" priority="248">
      <formula>O25=2</formula>
    </cfRule>
  </conditionalFormatting>
  <conditionalFormatting sqref="N30">
    <cfRule type="expression" dxfId="3132" priority="245">
      <formula>O25=1</formula>
    </cfRule>
    <cfRule type="expression" dxfId="3131" priority="246">
      <formula>O25=2</formula>
    </cfRule>
  </conditionalFormatting>
  <conditionalFormatting sqref="N31">
    <cfRule type="expression" dxfId="3130" priority="243">
      <formula>O25=1</formula>
    </cfRule>
    <cfRule type="expression" dxfId="3129" priority="244">
      <formula>O25=2</formula>
    </cfRule>
  </conditionalFormatting>
  <conditionalFormatting sqref="N35">
    <cfRule type="expression" dxfId="3128" priority="240">
      <formula>O32=0</formula>
    </cfRule>
    <cfRule type="expression" dxfId="3127" priority="241">
      <formula>O32=1</formula>
    </cfRule>
    <cfRule type="expression" dxfId="3126" priority="242">
      <formula>O32=2</formula>
    </cfRule>
  </conditionalFormatting>
  <conditionalFormatting sqref="N36">
    <cfRule type="expression" dxfId="3125" priority="237">
      <formula>O32=0</formula>
    </cfRule>
    <cfRule type="expression" dxfId="3124" priority="238">
      <formula>O32=1</formula>
    </cfRule>
    <cfRule type="expression" dxfId="3123" priority="239">
      <formula>O32=2</formula>
    </cfRule>
  </conditionalFormatting>
  <conditionalFormatting sqref="N37">
    <cfRule type="expression" dxfId="3122" priority="234">
      <formula>O32=0</formula>
    </cfRule>
    <cfRule type="expression" dxfId="3121" priority="235">
      <formula>O32=1</formula>
    </cfRule>
    <cfRule type="expression" dxfId="3120" priority="236">
      <formula>O32=2</formula>
    </cfRule>
  </conditionalFormatting>
  <conditionalFormatting sqref="N38">
    <cfRule type="expression" dxfId="3119" priority="231">
      <formula>O32=0</formula>
    </cfRule>
    <cfRule type="expression" dxfId="3118" priority="232">
      <formula>O32=1</formula>
    </cfRule>
    <cfRule type="expression" dxfId="3117" priority="233">
      <formula>O32=2</formula>
    </cfRule>
  </conditionalFormatting>
  <conditionalFormatting sqref="B13:C13">
    <cfRule type="expression" dxfId="3116" priority="230">
      <formula>C11=1</formula>
    </cfRule>
  </conditionalFormatting>
  <conditionalFormatting sqref="B14:C14">
    <cfRule type="expression" dxfId="3115" priority="229">
      <formula>C11=1</formula>
    </cfRule>
  </conditionalFormatting>
  <conditionalFormatting sqref="B15:C15">
    <cfRule type="expression" dxfId="3114" priority="228">
      <formula>C11=1</formula>
    </cfRule>
  </conditionalFormatting>
  <conditionalFormatting sqref="B16:C16">
    <cfRule type="expression" dxfId="3113" priority="227">
      <formula>C11=1</formula>
    </cfRule>
  </conditionalFormatting>
  <conditionalFormatting sqref="B17:C17">
    <cfRule type="expression" dxfId="3112" priority="226">
      <formula>C11=1</formula>
    </cfRule>
  </conditionalFormatting>
  <conditionalFormatting sqref="E12">
    <cfRule type="expression" dxfId="3111" priority="224">
      <formula>E11=1</formula>
    </cfRule>
  </conditionalFormatting>
  <conditionalFormatting sqref="D12">
    <cfRule type="expression" dxfId="3110" priority="225">
      <formula>E11=1</formula>
    </cfRule>
  </conditionalFormatting>
  <conditionalFormatting sqref="D13:E13">
    <cfRule type="expression" dxfId="3109" priority="223">
      <formula>E11=1</formula>
    </cfRule>
  </conditionalFormatting>
  <conditionalFormatting sqref="D14:E14">
    <cfRule type="expression" dxfId="3108" priority="222">
      <formula>E11=1</formula>
    </cfRule>
  </conditionalFormatting>
  <conditionalFormatting sqref="D15:E15">
    <cfRule type="expression" dxfId="3107" priority="221">
      <formula>E11=1</formula>
    </cfRule>
  </conditionalFormatting>
  <conditionalFormatting sqref="D16:E16">
    <cfRule type="expression" dxfId="3106" priority="220">
      <formula>E11=1</formula>
    </cfRule>
  </conditionalFormatting>
  <conditionalFormatting sqref="D17:E17">
    <cfRule type="expression" dxfId="3105" priority="219">
      <formula>E11=1</formula>
    </cfRule>
  </conditionalFormatting>
  <conditionalFormatting sqref="G12">
    <cfRule type="expression" dxfId="3104" priority="217">
      <formula>G11=1</formula>
    </cfRule>
  </conditionalFormatting>
  <conditionalFormatting sqref="F12">
    <cfRule type="expression" dxfId="3103" priority="218">
      <formula>G11=1</formula>
    </cfRule>
  </conditionalFormatting>
  <conditionalFormatting sqref="F13:G13">
    <cfRule type="expression" dxfId="3102" priority="216">
      <formula>G11=1</formula>
    </cfRule>
  </conditionalFormatting>
  <conditionalFormatting sqref="F14:G14">
    <cfRule type="expression" dxfId="3101" priority="215">
      <formula>G11=1</formula>
    </cfRule>
  </conditionalFormatting>
  <conditionalFormatting sqref="F15:G15">
    <cfRule type="expression" dxfId="3100" priority="214">
      <formula>G11=1</formula>
    </cfRule>
  </conditionalFormatting>
  <conditionalFormatting sqref="F16:G16">
    <cfRule type="expression" dxfId="3099" priority="213">
      <formula>G11=1</formula>
    </cfRule>
  </conditionalFormatting>
  <conditionalFormatting sqref="F17:G17">
    <cfRule type="expression" dxfId="3098" priority="212">
      <formula>G11=1</formula>
    </cfRule>
  </conditionalFormatting>
  <conditionalFormatting sqref="I12">
    <cfRule type="expression" dxfId="3097" priority="210">
      <formula>I11=1</formula>
    </cfRule>
  </conditionalFormatting>
  <conditionalFormatting sqref="H12">
    <cfRule type="expression" dxfId="3096" priority="211">
      <formula>I11=1</formula>
    </cfRule>
  </conditionalFormatting>
  <conditionalFormatting sqref="H13:I13">
    <cfRule type="expression" dxfId="3095" priority="209">
      <formula>I11=1</formula>
    </cfRule>
  </conditionalFormatting>
  <conditionalFormatting sqref="H14:I14">
    <cfRule type="expression" dxfId="3094" priority="208">
      <formula>I11=1</formula>
    </cfRule>
  </conditionalFormatting>
  <conditionalFormatting sqref="H15:I15">
    <cfRule type="expression" dxfId="3093" priority="207">
      <formula>I11=1</formula>
    </cfRule>
  </conditionalFormatting>
  <conditionalFormatting sqref="H16:I16">
    <cfRule type="expression" dxfId="3092" priority="206">
      <formula>I11=1</formula>
    </cfRule>
  </conditionalFormatting>
  <conditionalFormatting sqref="H17:I17">
    <cfRule type="expression" dxfId="3091" priority="205">
      <formula>I11=1</formula>
    </cfRule>
  </conditionalFormatting>
  <conditionalFormatting sqref="K12">
    <cfRule type="expression" dxfId="3090" priority="203">
      <formula>K11=1</formula>
    </cfRule>
  </conditionalFormatting>
  <conditionalFormatting sqref="J12">
    <cfRule type="expression" dxfId="3089" priority="204">
      <formula>K11=1</formula>
    </cfRule>
  </conditionalFormatting>
  <conditionalFormatting sqref="J13:K13">
    <cfRule type="expression" dxfId="3088" priority="202">
      <formula>K11=1</formula>
    </cfRule>
  </conditionalFormatting>
  <conditionalFormatting sqref="J14:K14">
    <cfRule type="expression" dxfId="3087" priority="201">
      <formula>K11=1</formula>
    </cfRule>
  </conditionalFormatting>
  <conditionalFormatting sqref="J15:K15">
    <cfRule type="expression" dxfId="3086" priority="200">
      <formula>K11=1</formula>
    </cfRule>
  </conditionalFormatting>
  <conditionalFormatting sqref="J16:K16">
    <cfRule type="expression" dxfId="3085" priority="199">
      <formula>K11=1</formula>
    </cfRule>
  </conditionalFormatting>
  <conditionalFormatting sqref="J17:K17">
    <cfRule type="expression" dxfId="3084" priority="198">
      <formula>K11=1</formula>
    </cfRule>
  </conditionalFormatting>
  <conditionalFormatting sqref="M12">
    <cfRule type="expression" dxfId="3083" priority="196">
      <formula>M11=1</formula>
    </cfRule>
  </conditionalFormatting>
  <conditionalFormatting sqref="L12">
    <cfRule type="expression" dxfId="3082" priority="197">
      <formula>M11=1</formula>
    </cfRule>
  </conditionalFormatting>
  <conditionalFormatting sqref="L13:M13">
    <cfRule type="expression" dxfId="3081" priority="195">
      <formula>M11=1</formula>
    </cfRule>
  </conditionalFormatting>
  <conditionalFormatting sqref="L14:M14">
    <cfRule type="expression" dxfId="3080" priority="194">
      <formula>M11=1</formula>
    </cfRule>
  </conditionalFormatting>
  <conditionalFormatting sqref="L15:M15">
    <cfRule type="expression" dxfId="3079" priority="193">
      <formula>M11=1</formula>
    </cfRule>
  </conditionalFormatting>
  <conditionalFormatting sqref="L16:M16">
    <cfRule type="expression" dxfId="3078" priority="192">
      <formula>M11=1</formula>
    </cfRule>
  </conditionalFormatting>
  <conditionalFormatting sqref="L17:M17">
    <cfRule type="expression" dxfId="3077" priority="191">
      <formula>M11=1</formula>
    </cfRule>
  </conditionalFormatting>
  <conditionalFormatting sqref="C19">
    <cfRule type="expression" dxfId="3076" priority="189">
      <formula>C18=1</formula>
    </cfRule>
  </conditionalFormatting>
  <conditionalFormatting sqref="B19">
    <cfRule type="expression" dxfId="3075" priority="190">
      <formula>C18=1</formula>
    </cfRule>
  </conditionalFormatting>
  <conditionalFormatting sqref="B20:C20">
    <cfRule type="expression" dxfId="3074" priority="188">
      <formula>C18=1</formula>
    </cfRule>
  </conditionalFormatting>
  <conditionalFormatting sqref="B21:C21">
    <cfRule type="expression" dxfId="3073" priority="187">
      <formula>C18=1</formula>
    </cfRule>
  </conditionalFormatting>
  <conditionalFormatting sqref="B22:C22">
    <cfRule type="expression" dxfId="3072" priority="186">
      <formula>C18=1</formula>
    </cfRule>
  </conditionalFormatting>
  <conditionalFormatting sqref="B23:C23">
    <cfRule type="expression" dxfId="3071" priority="185">
      <formula>C18=1</formula>
    </cfRule>
  </conditionalFormatting>
  <conditionalFormatting sqref="B24:C24">
    <cfRule type="expression" dxfId="3070" priority="184">
      <formula>C18=1</formula>
    </cfRule>
  </conditionalFormatting>
  <conditionalFormatting sqref="E19">
    <cfRule type="expression" dxfId="3069" priority="182">
      <formula>E18=1</formula>
    </cfRule>
  </conditionalFormatting>
  <conditionalFormatting sqref="D19">
    <cfRule type="expression" dxfId="3068" priority="183">
      <formula>E18=1</formula>
    </cfRule>
  </conditionalFormatting>
  <conditionalFormatting sqref="D20:E20">
    <cfRule type="expression" dxfId="3067" priority="181">
      <formula>E18=1</formula>
    </cfRule>
  </conditionalFormatting>
  <conditionalFormatting sqref="D21:E21">
    <cfRule type="expression" dxfId="3066" priority="180">
      <formula>E18=1</formula>
    </cfRule>
  </conditionalFormatting>
  <conditionalFormatting sqref="D22:E22">
    <cfRule type="expression" dxfId="3065" priority="179">
      <formula>E18=1</formula>
    </cfRule>
  </conditionalFormatting>
  <conditionalFormatting sqref="D23:E23">
    <cfRule type="expression" dxfId="3064" priority="178">
      <formula>E18=1</formula>
    </cfRule>
  </conditionalFormatting>
  <conditionalFormatting sqref="D24:E24">
    <cfRule type="expression" dxfId="3063" priority="177">
      <formula>E18=1</formula>
    </cfRule>
  </conditionalFormatting>
  <conditionalFormatting sqref="G19">
    <cfRule type="expression" dxfId="3062" priority="175">
      <formula>G18=1</formula>
    </cfRule>
  </conditionalFormatting>
  <conditionalFormatting sqref="F19">
    <cfRule type="expression" dxfId="3061" priority="176">
      <formula>G18=1</formula>
    </cfRule>
  </conditionalFormatting>
  <conditionalFormatting sqref="F20:G20">
    <cfRule type="expression" dxfId="3060" priority="174">
      <formula>G18=1</formula>
    </cfRule>
  </conditionalFormatting>
  <conditionalFormatting sqref="F21:G21">
    <cfRule type="expression" dxfId="3059" priority="173">
      <formula>G18=1</formula>
    </cfRule>
  </conditionalFormatting>
  <conditionalFormatting sqref="F22:G22">
    <cfRule type="expression" dxfId="3058" priority="172">
      <formula>G18=1</formula>
    </cfRule>
  </conditionalFormatting>
  <conditionalFormatting sqref="F23:G23">
    <cfRule type="expression" dxfId="3057" priority="171">
      <formula>G18=1</formula>
    </cfRule>
  </conditionalFormatting>
  <conditionalFormatting sqref="F24:G24">
    <cfRule type="expression" dxfId="3056" priority="170">
      <formula>G18=1</formula>
    </cfRule>
  </conditionalFormatting>
  <conditionalFormatting sqref="I19">
    <cfRule type="expression" dxfId="3055" priority="168">
      <formula>I18=1</formula>
    </cfRule>
  </conditionalFormatting>
  <conditionalFormatting sqref="H19">
    <cfRule type="expression" dxfId="3054" priority="169">
      <formula>I18=1</formula>
    </cfRule>
  </conditionalFormatting>
  <conditionalFormatting sqref="H20:I20">
    <cfRule type="expression" dxfId="3053" priority="167">
      <formula>I18=1</formula>
    </cfRule>
  </conditionalFormatting>
  <conditionalFormatting sqref="H21:I21">
    <cfRule type="expression" dxfId="3052" priority="166">
      <formula>I18=1</formula>
    </cfRule>
  </conditionalFormatting>
  <conditionalFormatting sqref="H22:I22">
    <cfRule type="expression" dxfId="3051" priority="165">
      <formula>I18=1</formula>
    </cfRule>
  </conditionalFormatting>
  <conditionalFormatting sqref="H23:I23">
    <cfRule type="expression" dxfId="3050" priority="164">
      <formula>I18=1</formula>
    </cfRule>
  </conditionalFormatting>
  <conditionalFormatting sqref="H24:I24">
    <cfRule type="expression" dxfId="3049" priority="163">
      <formula>I18=1</formula>
    </cfRule>
  </conditionalFormatting>
  <conditionalFormatting sqref="K19">
    <cfRule type="expression" dxfId="3048" priority="161">
      <formula>K18=1</formula>
    </cfRule>
  </conditionalFormatting>
  <conditionalFormatting sqref="J19">
    <cfRule type="expression" dxfId="3047" priority="162">
      <formula>K18=1</formula>
    </cfRule>
  </conditionalFormatting>
  <conditionalFormatting sqref="J20:K20">
    <cfRule type="expression" dxfId="3046" priority="160">
      <formula>K18=1</formula>
    </cfRule>
  </conditionalFormatting>
  <conditionalFormatting sqref="J21:K21">
    <cfRule type="expression" dxfId="3045" priority="159">
      <formula>K18=1</formula>
    </cfRule>
  </conditionalFormatting>
  <conditionalFormatting sqref="J22:K22">
    <cfRule type="expression" dxfId="3044" priority="158">
      <formula>K18=1</formula>
    </cfRule>
  </conditionalFormatting>
  <conditionalFormatting sqref="J23:K23">
    <cfRule type="expression" dxfId="3043" priority="157">
      <formula>K18=1</formula>
    </cfRule>
  </conditionalFormatting>
  <conditionalFormatting sqref="J24:K24">
    <cfRule type="expression" dxfId="3042" priority="156">
      <formula>K18=1</formula>
    </cfRule>
  </conditionalFormatting>
  <conditionalFormatting sqref="M19">
    <cfRule type="expression" dxfId="3041" priority="154">
      <formula>M18=1</formula>
    </cfRule>
  </conditionalFormatting>
  <conditionalFormatting sqref="L19">
    <cfRule type="expression" dxfId="3040" priority="155">
      <formula>M18=1</formula>
    </cfRule>
  </conditionalFormatting>
  <conditionalFormatting sqref="L20:M20">
    <cfRule type="expression" dxfId="3039" priority="153">
      <formula>M18=1</formula>
    </cfRule>
  </conditionalFormatting>
  <conditionalFormatting sqref="L21:M21">
    <cfRule type="expression" dxfId="3038" priority="152">
      <formula>M18=1</formula>
    </cfRule>
  </conditionalFormatting>
  <conditionalFormatting sqref="L22:M22">
    <cfRule type="expression" dxfId="3037" priority="151">
      <formula>M18=1</formula>
    </cfRule>
  </conditionalFormatting>
  <conditionalFormatting sqref="L23:M23">
    <cfRule type="expression" dxfId="3036" priority="150">
      <formula>M18=1</formula>
    </cfRule>
  </conditionalFormatting>
  <conditionalFormatting sqref="L24:M24">
    <cfRule type="expression" dxfId="3035" priority="149">
      <formula>M18=1</formula>
    </cfRule>
  </conditionalFormatting>
  <conditionalFormatting sqref="C26">
    <cfRule type="expression" dxfId="3034" priority="147">
      <formula>C25=1</formula>
    </cfRule>
  </conditionalFormatting>
  <conditionalFormatting sqref="B26">
    <cfRule type="expression" dxfId="3033" priority="148">
      <formula>C25=1</formula>
    </cfRule>
  </conditionalFormatting>
  <conditionalFormatting sqref="B27:C27">
    <cfRule type="expression" dxfId="3032" priority="146">
      <formula>C25=1</formula>
    </cfRule>
  </conditionalFormatting>
  <conditionalFormatting sqref="B28:C28">
    <cfRule type="expression" dxfId="3031" priority="145">
      <formula>C25=1</formula>
    </cfRule>
  </conditionalFormatting>
  <conditionalFormatting sqref="B29:C29">
    <cfRule type="expression" dxfId="3030" priority="144">
      <formula>C25=1</formula>
    </cfRule>
  </conditionalFormatting>
  <conditionalFormatting sqref="B30:C30">
    <cfRule type="expression" dxfId="3029" priority="143">
      <formula>C25=1</formula>
    </cfRule>
  </conditionalFormatting>
  <conditionalFormatting sqref="B31:C31">
    <cfRule type="expression" dxfId="3028" priority="142">
      <formula>C25=1</formula>
    </cfRule>
  </conditionalFormatting>
  <conditionalFormatting sqref="E26">
    <cfRule type="expression" dxfId="3027" priority="140">
      <formula>E25=1</formula>
    </cfRule>
  </conditionalFormatting>
  <conditionalFormatting sqref="D26">
    <cfRule type="expression" dxfId="3026" priority="141">
      <formula>E25=1</formula>
    </cfRule>
  </conditionalFormatting>
  <conditionalFormatting sqref="D27:E27">
    <cfRule type="expression" dxfId="3025" priority="139">
      <formula>E25=1</formula>
    </cfRule>
  </conditionalFormatting>
  <conditionalFormatting sqref="D28:E28">
    <cfRule type="expression" dxfId="3024" priority="138">
      <formula>E25=1</formula>
    </cfRule>
  </conditionalFormatting>
  <conditionalFormatting sqref="D29:E29">
    <cfRule type="expression" dxfId="3023" priority="137">
      <formula>E25=1</formula>
    </cfRule>
  </conditionalFormatting>
  <conditionalFormatting sqref="D30:E30">
    <cfRule type="expression" dxfId="3022" priority="136">
      <formula>E25=1</formula>
    </cfRule>
  </conditionalFormatting>
  <conditionalFormatting sqref="D31:E31">
    <cfRule type="expression" dxfId="3021" priority="135">
      <formula>E25=1</formula>
    </cfRule>
  </conditionalFormatting>
  <conditionalFormatting sqref="G26">
    <cfRule type="expression" dxfId="3020" priority="133">
      <formula>G25=1</formula>
    </cfRule>
  </conditionalFormatting>
  <conditionalFormatting sqref="F26">
    <cfRule type="expression" dxfId="3019" priority="134">
      <formula>G25=1</formula>
    </cfRule>
  </conditionalFormatting>
  <conditionalFormatting sqref="F27:G27">
    <cfRule type="expression" dxfId="3018" priority="132">
      <formula>G25=1</formula>
    </cfRule>
  </conditionalFormatting>
  <conditionalFormatting sqref="F28:G28">
    <cfRule type="expression" dxfId="3017" priority="131">
      <formula>G25=1</formula>
    </cfRule>
  </conditionalFormatting>
  <conditionalFormatting sqref="F29:G29">
    <cfRule type="expression" dxfId="3016" priority="130">
      <formula>G25=1</formula>
    </cfRule>
  </conditionalFormatting>
  <conditionalFormatting sqref="F30:G30">
    <cfRule type="expression" dxfId="3015" priority="129">
      <formula>G25=1</formula>
    </cfRule>
  </conditionalFormatting>
  <conditionalFormatting sqref="F31:G31">
    <cfRule type="expression" dxfId="3014" priority="128">
      <formula>G25=1</formula>
    </cfRule>
  </conditionalFormatting>
  <conditionalFormatting sqref="I26">
    <cfRule type="expression" dxfId="3013" priority="126">
      <formula>I25=1</formula>
    </cfRule>
  </conditionalFormatting>
  <conditionalFormatting sqref="H26">
    <cfRule type="expression" dxfId="3012" priority="127">
      <formula>I25=1</formula>
    </cfRule>
  </conditionalFormatting>
  <conditionalFormatting sqref="H27:I27">
    <cfRule type="expression" dxfId="3011" priority="125">
      <formula>I25=1</formula>
    </cfRule>
  </conditionalFormatting>
  <conditionalFormatting sqref="H28:I28">
    <cfRule type="expression" dxfId="3010" priority="124">
      <formula>I25=1</formula>
    </cfRule>
  </conditionalFormatting>
  <conditionalFormatting sqref="H29:I29">
    <cfRule type="expression" dxfId="3009" priority="123">
      <formula>I25=1</formula>
    </cfRule>
  </conditionalFormatting>
  <conditionalFormatting sqref="H30:I30">
    <cfRule type="expression" dxfId="3008" priority="122">
      <formula>I25=1</formula>
    </cfRule>
  </conditionalFormatting>
  <conditionalFormatting sqref="H31:I31">
    <cfRule type="expression" dxfId="3007" priority="121">
      <formula>I25=1</formula>
    </cfRule>
  </conditionalFormatting>
  <conditionalFormatting sqref="K26">
    <cfRule type="expression" dxfId="3006" priority="119">
      <formula>K25=1</formula>
    </cfRule>
  </conditionalFormatting>
  <conditionalFormatting sqref="J26">
    <cfRule type="expression" dxfId="3005" priority="120">
      <formula>K25=1</formula>
    </cfRule>
  </conditionalFormatting>
  <conditionalFormatting sqref="J27:K27">
    <cfRule type="expression" dxfId="3004" priority="118">
      <formula>K25=1</formula>
    </cfRule>
  </conditionalFormatting>
  <conditionalFormatting sqref="J28:K28">
    <cfRule type="expression" dxfId="3003" priority="117">
      <formula>K25=1</formula>
    </cfRule>
  </conditionalFormatting>
  <conditionalFormatting sqref="J29:K29">
    <cfRule type="expression" dxfId="3002" priority="116">
      <formula>K25=1</formula>
    </cfRule>
  </conditionalFormatting>
  <conditionalFormatting sqref="J30:K30">
    <cfRule type="expression" dxfId="3001" priority="115">
      <formula>K25=1</formula>
    </cfRule>
  </conditionalFormatting>
  <conditionalFormatting sqref="J31:K31">
    <cfRule type="expression" dxfId="3000" priority="114">
      <formula>K25=1</formula>
    </cfRule>
  </conditionalFormatting>
  <conditionalFormatting sqref="M26">
    <cfRule type="expression" dxfId="2999" priority="112">
      <formula>M25=1</formula>
    </cfRule>
  </conditionalFormatting>
  <conditionalFormatting sqref="L26">
    <cfRule type="expression" dxfId="2998" priority="113">
      <formula>M25=1</formula>
    </cfRule>
  </conditionalFormatting>
  <conditionalFormatting sqref="L27:M27">
    <cfRule type="expression" dxfId="2997" priority="111">
      <formula>M25=1</formula>
    </cfRule>
  </conditionalFormatting>
  <conditionalFormatting sqref="L28:M28">
    <cfRule type="expression" dxfId="2996" priority="110">
      <formula>M25=1</formula>
    </cfRule>
  </conditionalFormatting>
  <conditionalFormatting sqref="L29:M29">
    <cfRule type="expression" dxfId="2995" priority="109">
      <formula>M25=1</formula>
    </cfRule>
  </conditionalFormatting>
  <conditionalFormatting sqref="L30:M30">
    <cfRule type="expression" dxfId="2994" priority="108">
      <formula>M25=1</formula>
    </cfRule>
  </conditionalFormatting>
  <conditionalFormatting sqref="L31:M31">
    <cfRule type="expression" dxfId="2993" priority="107">
      <formula>M25=1</formula>
    </cfRule>
  </conditionalFormatting>
  <conditionalFormatting sqref="B33">
    <cfRule type="expression" dxfId="2992" priority="389">
      <formula>C32=1</formula>
    </cfRule>
    <cfRule type="expression" dxfId="2991" priority="390">
      <formula>C32=0</formula>
    </cfRule>
  </conditionalFormatting>
  <conditionalFormatting sqref="C33">
    <cfRule type="expression" dxfId="2990" priority="387">
      <formula>C32=1</formula>
    </cfRule>
    <cfRule type="expression" dxfId="2989" priority="388">
      <formula>C32=0</formula>
    </cfRule>
  </conditionalFormatting>
  <conditionalFormatting sqref="B34">
    <cfRule type="expression" dxfId="2988" priority="385">
      <formula>C32=0</formula>
    </cfRule>
    <cfRule type="expression" dxfId="2987" priority="386">
      <formula>C32=1</formula>
    </cfRule>
  </conditionalFormatting>
  <conditionalFormatting sqref="B35">
    <cfRule type="expression" dxfId="2986" priority="105">
      <formula>C32=0</formula>
    </cfRule>
    <cfRule type="expression" dxfId="2985" priority="106">
      <formula>C32=1</formula>
    </cfRule>
  </conditionalFormatting>
  <conditionalFormatting sqref="B36">
    <cfRule type="expression" dxfId="2984" priority="103">
      <formula>C32=0</formula>
    </cfRule>
    <cfRule type="expression" dxfId="2983" priority="104">
      <formula>C32=1</formula>
    </cfRule>
  </conditionalFormatting>
  <conditionalFormatting sqref="B37">
    <cfRule type="expression" dxfId="2982" priority="101">
      <formula>C32=0</formula>
    </cfRule>
    <cfRule type="expression" dxfId="2981" priority="102">
      <formula>C32=1</formula>
    </cfRule>
  </conditionalFormatting>
  <conditionalFormatting sqref="B38">
    <cfRule type="expression" dxfId="2980" priority="99">
      <formula>C32=0</formula>
    </cfRule>
    <cfRule type="expression" dxfId="2979" priority="100">
      <formula>C32=1</formula>
    </cfRule>
  </conditionalFormatting>
  <conditionalFormatting sqref="D33">
    <cfRule type="expression" dxfId="2978" priority="97">
      <formula>E32=1</formula>
    </cfRule>
    <cfRule type="expression" dxfId="2977" priority="98">
      <formula>E32=0</formula>
    </cfRule>
  </conditionalFormatting>
  <conditionalFormatting sqref="E33">
    <cfRule type="expression" dxfId="2976" priority="95">
      <formula>E32=1</formula>
    </cfRule>
    <cfRule type="expression" dxfId="2975" priority="96">
      <formula>E32=0</formula>
    </cfRule>
  </conditionalFormatting>
  <conditionalFormatting sqref="D34">
    <cfRule type="expression" dxfId="2974" priority="93">
      <formula>E32=0</formula>
    </cfRule>
    <cfRule type="expression" dxfId="2973" priority="94">
      <formula>E32=1</formula>
    </cfRule>
  </conditionalFormatting>
  <conditionalFormatting sqref="D35">
    <cfRule type="expression" dxfId="2972" priority="91">
      <formula>E32=0</formula>
    </cfRule>
    <cfRule type="expression" dxfId="2971" priority="92">
      <formula>E32=1</formula>
    </cfRule>
  </conditionalFormatting>
  <conditionalFormatting sqref="D36">
    <cfRule type="expression" dxfId="2970" priority="89">
      <formula>E32=0</formula>
    </cfRule>
    <cfRule type="expression" dxfId="2969" priority="90">
      <formula>E32=1</formula>
    </cfRule>
  </conditionalFormatting>
  <conditionalFormatting sqref="D37">
    <cfRule type="expression" dxfId="2968" priority="87">
      <formula>E32=0</formula>
    </cfRule>
    <cfRule type="expression" dxfId="2967" priority="88">
      <formula>E32=1</formula>
    </cfRule>
  </conditionalFormatting>
  <conditionalFormatting sqref="D38">
    <cfRule type="expression" dxfId="2966" priority="85">
      <formula>E32=0</formula>
    </cfRule>
    <cfRule type="expression" dxfId="2965" priority="86">
      <formula>E32=1</formula>
    </cfRule>
  </conditionalFormatting>
  <conditionalFormatting sqref="F33">
    <cfRule type="expression" dxfId="2964" priority="83">
      <formula>G32=1</formula>
    </cfRule>
    <cfRule type="expression" dxfId="2963" priority="84">
      <formula>G32=0</formula>
    </cfRule>
  </conditionalFormatting>
  <conditionalFormatting sqref="G33">
    <cfRule type="expression" dxfId="2962" priority="81">
      <formula>G32=1</formula>
    </cfRule>
    <cfRule type="expression" dxfId="2961" priority="82">
      <formula>G32=0</formula>
    </cfRule>
  </conditionalFormatting>
  <conditionalFormatting sqref="F34">
    <cfRule type="expression" dxfId="2960" priority="79">
      <formula>G32=0</formula>
    </cfRule>
    <cfRule type="expression" dxfId="2959" priority="80">
      <formula>G32=1</formula>
    </cfRule>
  </conditionalFormatting>
  <conditionalFormatting sqref="F35">
    <cfRule type="expression" dxfId="2958" priority="77">
      <formula>G32=0</formula>
    </cfRule>
    <cfRule type="expression" dxfId="2957" priority="78">
      <formula>G32=1</formula>
    </cfRule>
  </conditionalFormatting>
  <conditionalFormatting sqref="F36">
    <cfRule type="expression" dxfId="2956" priority="75">
      <formula>G32=0</formula>
    </cfRule>
    <cfRule type="expression" dxfId="2955" priority="76">
      <formula>G32=1</formula>
    </cfRule>
  </conditionalFormatting>
  <conditionalFormatting sqref="F37">
    <cfRule type="expression" dxfId="2954" priority="73">
      <formula>G32=0</formula>
    </cfRule>
    <cfRule type="expression" dxfId="2953" priority="74">
      <formula>G32=1</formula>
    </cfRule>
  </conditionalFormatting>
  <conditionalFormatting sqref="F38">
    <cfRule type="expression" dxfId="2952" priority="71">
      <formula>G32=0</formula>
    </cfRule>
    <cfRule type="expression" dxfId="2951" priority="72">
      <formula>G32=1</formula>
    </cfRule>
  </conditionalFormatting>
  <conditionalFormatting sqref="H33">
    <cfRule type="expression" dxfId="2950" priority="69">
      <formula>I32=1</formula>
    </cfRule>
    <cfRule type="expression" dxfId="2949" priority="70">
      <formula>I32=0</formula>
    </cfRule>
  </conditionalFormatting>
  <conditionalFormatting sqref="I33">
    <cfRule type="expression" dxfId="2948" priority="67">
      <formula>I32=1</formula>
    </cfRule>
    <cfRule type="expression" dxfId="2947" priority="68">
      <formula>I32=0</formula>
    </cfRule>
  </conditionalFormatting>
  <conditionalFormatting sqref="H34">
    <cfRule type="expression" dxfId="2946" priority="65">
      <formula>I32=0</formula>
    </cfRule>
    <cfRule type="expression" dxfId="2945" priority="66">
      <formula>I32=1</formula>
    </cfRule>
  </conditionalFormatting>
  <conditionalFormatting sqref="H35">
    <cfRule type="expression" dxfId="2944" priority="63">
      <formula>I32=0</formula>
    </cfRule>
    <cfRule type="expression" dxfId="2943" priority="64">
      <formula>I32=1</formula>
    </cfRule>
  </conditionalFormatting>
  <conditionalFormatting sqref="H36">
    <cfRule type="expression" dxfId="2942" priority="61">
      <formula>I32=0</formula>
    </cfRule>
    <cfRule type="expression" dxfId="2941" priority="62">
      <formula>I32=1</formula>
    </cfRule>
  </conditionalFormatting>
  <conditionalFormatting sqref="H37">
    <cfRule type="expression" dxfId="2940" priority="59">
      <formula>I32=0</formula>
    </cfRule>
    <cfRule type="expression" dxfId="2939" priority="60">
      <formula>I32=1</formula>
    </cfRule>
  </conditionalFormatting>
  <conditionalFormatting sqref="H38">
    <cfRule type="expression" dxfId="2938" priority="57">
      <formula>I32=0</formula>
    </cfRule>
    <cfRule type="expression" dxfId="2937" priority="58">
      <formula>I32=1</formula>
    </cfRule>
  </conditionalFormatting>
  <conditionalFormatting sqref="J33">
    <cfRule type="expression" dxfId="2936" priority="55">
      <formula>K32=1</formula>
    </cfRule>
    <cfRule type="expression" dxfId="2935" priority="56">
      <formula>K32=0</formula>
    </cfRule>
  </conditionalFormatting>
  <conditionalFormatting sqref="K33">
    <cfRule type="expression" dxfId="2934" priority="53">
      <formula>K32=1</formula>
    </cfRule>
    <cfRule type="expression" dxfId="2933" priority="54">
      <formula>K32=0</formula>
    </cfRule>
  </conditionalFormatting>
  <conditionalFormatting sqref="J34">
    <cfRule type="expression" dxfId="2932" priority="51">
      <formula>K32=0</formula>
    </cfRule>
    <cfRule type="expression" dxfId="2931" priority="52">
      <formula>K32=1</formula>
    </cfRule>
  </conditionalFormatting>
  <conditionalFormatting sqref="J35">
    <cfRule type="expression" dxfId="2930" priority="49">
      <formula>K32=0</formula>
    </cfRule>
    <cfRule type="expression" dxfId="2929" priority="50">
      <formula>K32=1</formula>
    </cfRule>
  </conditionalFormatting>
  <conditionalFormatting sqref="J36">
    <cfRule type="expression" dxfId="2928" priority="47">
      <formula>K32=0</formula>
    </cfRule>
    <cfRule type="expression" dxfId="2927" priority="48">
      <formula>K32=1</formula>
    </cfRule>
  </conditionalFormatting>
  <conditionalFormatting sqref="J37">
    <cfRule type="expression" dxfId="2926" priority="45">
      <formula>K32=0</formula>
    </cfRule>
    <cfRule type="expression" dxfId="2925" priority="46">
      <formula>K32=1</formula>
    </cfRule>
  </conditionalFormatting>
  <conditionalFormatting sqref="J38">
    <cfRule type="expression" dxfId="2924" priority="43">
      <formula>K32=0</formula>
    </cfRule>
    <cfRule type="expression" dxfId="2923" priority="44">
      <formula>K32=1</formula>
    </cfRule>
  </conditionalFormatting>
  <conditionalFormatting sqref="L33">
    <cfRule type="expression" dxfId="2922" priority="41">
      <formula>M32=1</formula>
    </cfRule>
    <cfRule type="expression" dxfId="2921" priority="42">
      <formula>M32=0</formula>
    </cfRule>
  </conditionalFormatting>
  <conditionalFormatting sqref="M33">
    <cfRule type="expression" dxfId="2920" priority="39">
      <formula>M32=1</formula>
    </cfRule>
    <cfRule type="expression" dxfId="2919" priority="40">
      <formula>M32=0</formula>
    </cfRule>
  </conditionalFormatting>
  <conditionalFormatting sqref="L34">
    <cfRule type="expression" dxfId="2918" priority="37">
      <formula>M32=0</formula>
    </cfRule>
    <cfRule type="expression" dxfId="2917" priority="38">
      <formula>M32=1</formula>
    </cfRule>
  </conditionalFormatting>
  <conditionalFormatting sqref="L35">
    <cfRule type="expression" dxfId="2916" priority="35">
      <formula>M32=0</formula>
    </cfRule>
    <cfRule type="expression" dxfId="2915" priority="36">
      <formula>M32=1</formula>
    </cfRule>
  </conditionalFormatting>
  <conditionalFormatting sqref="L36">
    <cfRule type="expression" dxfId="2914" priority="33">
      <formula>M32=0</formula>
    </cfRule>
    <cfRule type="expression" dxfId="2913" priority="34">
      <formula>M32=1</formula>
    </cfRule>
  </conditionalFormatting>
  <conditionalFormatting sqref="L37">
    <cfRule type="expression" dxfId="2912" priority="31">
      <formula>M32=0</formula>
    </cfRule>
    <cfRule type="expression" dxfId="2911" priority="32">
      <formula>M32=1</formula>
    </cfRule>
  </conditionalFormatting>
  <conditionalFormatting sqref="L38">
    <cfRule type="expression" dxfId="2910" priority="29">
      <formula>M32=0</formula>
    </cfRule>
    <cfRule type="expression" dxfId="2909" priority="30">
      <formula>M32=1</formula>
    </cfRule>
  </conditionalFormatting>
  <conditionalFormatting sqref="B40">
    <cfRule type="expression" dxfId="2908" priority="27">
      <formula>C39=1</formula>
    </cfRule>
    <cfRule type="expression" dxfId="2907" priority="28">
      <formula>C39=0</formula>
    </cfRule>
  </conditionalFormatting>
  <conditionalFormatting sqref="C40">
    <cfRule type="expression" dxfId="2906" priority="25">
      <formula>C39=1</formula>
    </cfRule>
    <cfRule type="expression" dxfId="2905" priority="26">
      <formula>C39=0</formula>
    </cfRule>
  </conditionalFormatting>
  <conditionalFormatting sqref="B41">
    <cfRule type="expression" dxfId="2904" priority="23">
      <formula>C39=0</formula>
    </cfRule>
    <cfRule type="expression" dxfId="2903" priority="24">
      <formula>C39=1</formula>
    </cfRule>
  </conditionalFormatting>
  <conditionalFormatting sqref="B42">
    <cfRule type="expression" dxfId="2902" priority="21">
      <formula>C39=0</formula>
    </cfRule>
    <cfRule type="expression" dxfId="2901" priority="22">
      <formula>C39=1</formula>
    </cfRule>
  </conditionalFormatting>
  <conditionalFormatting sqref="B43">
    <cfRule type="expression" dxfId="2900" priority="19">
      <formula>C39=0</formula>
    </cfRule>
    <cfRule type="expression" dxfId="2899" priority="20">
      <formula>C39=1</formula>
    </cfRule>
  </conditionalFormatting>
  <conditionalFormatting sqref="B44">
    <cfRule type="expression" dxfId="2898" priority="17">
      <formula>C39=0</formula>
    </cfRule>
    <cfRule type="expression" dxfId="2897" priority="18">
      <formula>C39=1</formula>
    </cfRule>
  </conditionalFormatting>
  <conditionalFormatting sqref="B45">
    <cfRule type="expression" dxfId="2896" priority="15">
      <formula>C39=0</formula>
    </cfRule>
    <cfRule type="expression" dxfId="2895" priority="16">
      <formula>C39=1</formula>
    </cfRule>
  </conditionalFormatting>
  <conditionalFormatting sqref="D40">
    <cfRule type="expression" dxfId="2894" priority="13">
      <formula>E39=1</formula>
    </cfRule>
    <cfRule type="expression" dxfId="2893" priority="14">
      <formula>E39=0</formula>
    </cfRule>
  </conditionalFormatting>
  <conditionalFormatting sqref="E40">
    <cfRule type="expression" dxfId="2892" priority="11">
      <formula>E39=1</formula>
    </cfRule>
    <cfRule type="expression" dxfId="2891" priority="12">
      <formula>E39=0</formula>
    </cfRule>
  </conditionalFormatting>
  <conditionalFormatting sqref="D41">
    <cfRule type="expression" dxfId="2890" priority="9">
      <formula>E39=0</formula>
    </cfRule>
    <cfRule type="expression" dxfId="2889" priority="10">
      <formula>E39=1</formula>
    </cfRule>
  </conditionalFormatting>
  <conditionalFormatting sqref="D42">
    <cfRule type="expression" dxfId="2888" priority="7">
      <formula>E39=0</formula>
    </cfRule>
    <cfRule type="expression" dxfId="2887" priority="8">
      <formula>E39=1</formula>
    </cfRule>
  </conditionalFormatting>
  <conditionalFormatting sqref="D43">
    <cfRule type="expression" dxfId="2886" priority="5">
      <formula>E39=0</formula>
    </cfRule>
    <cfRule type="expression" dxfId="2885" priority="6">
      <formula>E39=1</formula>
    </cfRule>
  </conditionalFormatting>
  <conditionalFormatting sqref="D44">
    <cfRule type="expression" dxfId="2884" priority="3">
      <formula>E39=0</formula>
    </cfRule>
    <cfRule type="expression" dxfId="2883" priority="4">
      <formula>E39=1</formula>
    </cfRule>
  </conditionalFormatting>
  <conditionalFormatting sqref="D45">
    <cfRule type="expression" dxfId="2882" priority="1">
      <formula>E39=0</formula>
    </cfRule>
    <cfRule type="expression" dxfId="2881" priority="2">
      <formula>E39=1</formula>
    </cfRule>
  </conditionalFormatting>
  <conditionalFormatting sqref="O39">
    <cfRule type="expression" dxfId="2880" priority="408">
      <formula>#REF!=0</formula>
    </cfRule>
    <cfRule type="expression" dxfId="2879" priority="409">
      <formula>DAY(O34)&lt;10</formula>
    </cfRule>
    <cfRule type="expression" dxfId="2878" priority="410">
      <formula>#REF!&lt;&gt;""</formula>
    </cfRule>
    <cfRule type="expression" dxfId="2877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4C30-5EBF-4660-80AA-FA093635D4AE}">
  <sheetPr>
    <tabColor rgb="FFBDD7DA"/>
    <pageSetUpPr fitToPage="1"/>
  </sheetPr>
  <dimension ref="B1:O45"/>
  <sheetViews>
    <sheetView showGridLines="0" zoomScaleNormal="75" workbookViewId="0">
      <selection activeCell="J16" sqref="J16:K1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44075</v>
      </c>
      <c r="C1" s="96">
        <f ca="1">VALUE(SUBSTITUTE(RIGHT(CELL("filename",A2),LEN(CELL("filename",A2))-FIND("]",CELL("filename",A2))),"月",""))</f>
        <v>9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9月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33" t="s">
        <v>169</v>
      </c>
      <c r="C3" s="134"/>
      <c r="D3" s="133" t="s">
        <v>168</v>
      </c>
      <c r="E3" s="134"/>
      <c r="F3" s="133" t="s">
        <v>167</v>
      </c>
      <c r="G3" s="134"/>
      <c r="H3" s="133" t="s">
        <v>166</v>
      </c>
      <c r="I3" s="134"/>
      <c r="J3" s="133" t="s">
        <v>165</v>
      </c>
      <c r="K3" s="134"/>
      <c r="L3" s="133" t="s">
        <v>164</v>
      </c>
      <c r="M3" s="134"/>
      <c r="N3" s="135" t="s">
        <v>163</v>
      </c>
      <c r="O3" s="134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0</v>
      </c>
      <c r="G4" s="89" t="str">
        <f ca="1">IF(DAY(F5)&gt;7,0,IF(F4=1,1,""))</f>
        <v/>
      </c>
      <c r="H4" s="91">
        <f ca="1">IF(H5="","",VLOOKUP(H5,祝日計算!$AR$2:$AU$1099,4,FALSE))</f>
        <v>0</v>
      </c>
      <c r="I4" s="89" t="str">
        <f ca="1">IF(DAY(H5)&gt;7,0,IF(H4=1,1,""))</f>
        <v/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44073</v>
      </c>
      <c r="C5" s="75" t="str">
        <f ca="1">IFERROR(VLOOKUP(B5,祝日計算!$AO$2:$AP$282,2,FALSE),"")</f>
        <v/>
      </c>
      <c r="D5" s="71">
        <f ca="1">B5+1</f>
        <v>44074</v>
      </c>
      <c r="E5" s="75" t="str">
        <f ca="1">IFERROR(VLOOKUP(D5,祝日計算!$AO$2:$AP$282,2,FALSE),"")</f>
        <v/>
      </c>
      <c r="F5" s="71">
        <f ca="1">D5+1</f>
        <v>44075</v>
      </c>
      <c r="G5" s="75" t="str">
        <f ca="1">IFERROR(VLOOKUP(F5,祝日計算!$AO$2:$AP$282,2,FALSE),"")</f>
        <v/>
      </c>
      <c r="H5" s="71">
        <f ca="1">F5+1</f>
        <v>44076</v>
      </c>
      <c r="I5" s="75" t="str">
        <f ca="1">IFERROR(VLOOKUP(H5,祝日計算!$AO$2:$AP$282,2,FALSE),"")</f>
        <v/>
      </c>
      <c r="J5" s="71">
        <f ca="1">H5+1</f>
        <v>44077</v>
      </c>
      <c r="K5" s="75" t="str">
        <f ca="1">IFERROR(VLOOKUP(J5,祝日計算!$AO$2:$AP$282,2,FALSE),"")</f>
        <v/>
      </c>
      <c r="L5" s="71">
        <f ca="1">J5+1</f>
        <v>44078</v>
      </c>
      <c r="M5" s="75" t="str">
        <f ca="1">IFERROR(VLOOKUP(L5,祝日計算!$AO$2:$AP$282,2,FALSE),"")</f>
        <v/>
      </c>
      <c r="N5" s="87">
        <f ca="1">L5+1</f>
        <v>44079</v>
      </c>
      <c r="O5" s="75" t="str">
        <f ca="1">IFERROR(VLOOKUP(N5,祝日計算!$AO$2:$AP$282,2,FALSE),"")</f>
        <v/>
      </c>
    </row>
    <row r="6" spans="2:15" ht="13.5" customHeight="1" x14ac:dyDescent="0.65"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8"/>
      <c r="O6" s="137"/>
    </row>
    <row r="7" spans="2:15" ht="13.5" customHeight="1" x14ac:dyDescent="0.65">
      <c r="B7" s="136"/>
      <c r="C7" s="137"/>
      <c r="D7" s="136"/>
      <c r="E7" s="137"/>
      <c r="F7" s="136"/>
      <c r="G7" s="137"/>
      <c r="H7" s="136"/>
      <c r="I7" s="137"/>
      <c r="J7" s="136"/>
      <c r="K7" s="137"/>
      <c r="L7" s="136"/>
      <c r="M7" s="137"/>
      <c r="N7" s="138"/>
      <c r="O7" s="137"/>
    </row>
    <row r="8" spans="2:15" ht="13.5" customHeight="1" x14ac:dyDescent="0.65">
      <c r="B8" s="136"/>
      <c r="C8" s="137"/>
      <c r="D8" s="136"/>
      <c r="E8" s="137"/>
      <c r="F8" s="136"/>
      <c r="G8" s="137"/>
      <c r="H8" s="136"/>
      <c r="I8" s="137"/>
      <c r="J8" s="136"/>
      <c r="K8" s="137"/>
      <c r="L8" s="136"/>
      <c r="M8" s="137"/>
      <c r="N8" s="138"/>
      <c r="O8" s="137"/>
    </row>
    <row r="9" spans="2:15" ht="13.5" customHeight="1" x14ac:dyDescent="0.65">
      <c r="B9" s="136"/>
      <c r="C9" s="137"/>
      <c r="D9" s="136"/>
      <c r="E9" s="137"/>
      <c r="F9" s="136"/>
      <c r="G9" s="137"/>
      <c r="H9" s="136"/>
      <c r="I9" s="137"/>
      <c r="J9" s="136"/>
      <c r="K9" s="137"/>
      <c r="L9" s="136"/>
      <c r="M9" s="137"/>
      <c r="N9" s="138"/>
      <c r="O9" s="137"/>
    </row>
    <row r="10" spans="2:15" ht="13.5" customHeight="1" x14ac:dyDescent="0.65">
      <c r="B10" s="139"/>
      <c r="C10" s="140"/>
      <c r="D10" s="139"/>
      <c r="E10" s="140"/>
      <c r="F10" s="139"/>
      <c r="G10" s="140"/>
      <c r="H10" s="139"/>
      <c r="I10" s="140"/>
      <c r="J10" s="139"/>
      <c r="K10" s="140"/>
      <c r="L10" s="139"/>
      <c r="M10" s="140"/>
      <c r="N10" s="141"/>
      <c r="O10" s="140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1</v>
      </c>
      <c r="G11" s="85">
        <f ca="1">IF(F11=1,1,"")</f>
        <v>1</v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44080</v>
      </c>
      <c r="C12" s="75" t="str">
        <f ca="1">IFERROR(VLOOKUP(B12,祝日計算!$AO$2:$AP$282,2,FALSE),"")</f>
        <v/>
      </c>
      <c r="D12" s="71">
        <f ca="1">B12+1</f>
        <v>44081</v>
      </c>
      <c r="E12" s="75" t="str">
        <f ca="1">IFERROR(VLOOKUP(D12,祝日計算!$AO$2:$AP$282,2,FALSE),"")</f>
        <v/>
      </c>
      <c r="F12" s="71">
        <f ca="1">D12+1</f>
        <v>44082</v>
      </c>
      <c r="G12" s="75" t="str">
        <f ca="1">IFERROR(VLOOKUP(F12,祝日計算!$AO$2:$AP$282,2,FALSE),"")</f>
        <v/>
      </c>
      <c r="H12" s="71">
        <f ca="1">F12+1</f>
        <v>44083</v>
      </c>
      <c r="I12" s="75" t="str">
        <f ca="1">IFERROR(VLOOKUP(H12,祝日計算!$AO$2:$AP$282,2,FALSE),"")</f>
        <v/>
      </c>
      <c r="J12" s="71">
        <f ca="1">H12+1</f>
        <v>44084</v>
      </c>
      <c r="K12" s="75" t="str">
        <f ca="1">IFERROR(VLOOKUP(J12,祝日計算!$AO$2:$AP$282,2,FALSE),"")</f>
        <v/>
      </c>
      <c r="L12" s="71">
        <f ca="1">J12+1</f>
        <v>44085</v>
      </c>
      <c r="M12" s="75" t="str">
        <f ca="1">IFERROR(VLOOKUP(L12,祝日計算!$AO$2:$AP$282,2,FALSE),"")</f>
        <v/>
      </c>
      <c r="N12" s="87">
        <f ca="1">L12+1</f>
        <v>44086</v>
      </c>
      <c r="O12" s="75" t="str">
        <f ca="1">IFERROR(VLOOKUP(N12,祝日計算!$AO$2:$AP$282,2,FALSE),"")</f>
        <v/>
      </c>
    </row>
    <row r="13" spans="2:15" ht="13.5" customHeight="1" x14ac:dyDescent="0.65">
      <c r="B13" s="136"/>
      <c r="C13" s="137"/>
      <c r="D13" s="136"/>
      <c r="E13" s="137"/>
      <c r="F13" s="136"/>
      <c r="G13" s="137"/>
      <c r="H13" s="136"/>
      <c r="I13" s="137"/>
      <c r="J13" s="136"/>
      <c r="K13" s="137"/>
      <c r="L13" s="136"/>
      <c r="M13" s="137"/>
      <c r="N13" s="138"/>
      <c r="O13" s="137"/>
    </row>
    <row r="14" spans="2:15" ht="13.5" customHeight="1" x14ac:dyDescent="0.65">
      <c r="B14" s="136"/>
      <c r="C14" s="137"/>
      <c r="D14" s="136"/>
      <c r="E14" s="137"/>
      <c r="F14" s="136"/>
      <c r="G14" s="137"/>
      <c r="H14" s="136"/>
      <c r="I14" s="137"/>
      <c r="J14" s="136"/>
      <c r="K14" s="137"/>
      <c r="L14" s="136"/>
      <c r="M14" s="137"/>
      <c r="N14" s="138"/>
      <c r="O14" s="137"/>
    </row>
    <row r="15" spans="2:15" ht="13.5" customHeight="1" x14ac:dyDescent="0.65">
      <c r="B15" s="136"/>
      <c r="C15" s="137"/>
      <c r="D15" s="136"/>
      <c r="E15" s="137"/>
      <c r="F15" s="136"/>
      <c r="G15" s="137"/>
      <c r="H15" s="136"/>
      <c r="I15" s="137"/>
      <c r="J15" s="136"/>
      <c r="K15" s="137"/>
      <c r="L15" s="136"/>
      <c r="M15" s="137"/>
      <c r="N15" s="138"/>
      <c r="O15" s="137"/>
    </row>
    <row r="16" spans="2:15" ht="13.5" customHeight="1" x14ac:dyDescent="0.65">
      <c r="B16" s="136"/>
      <c r="C16" s="137"/>
      <c r="D16" s="136"/>
      <c r="E16" s="137"/>
      <c r="F16" s="136"/>
      <c r="G16" s="137"/>
      <c r="H16" s="136"/>
      <c r="I16" s="137"/>
      <c r="J16" s="136"/>
      <c r="K16" s="137"/>
      <c r="L16" s="136"/>
      <c r="M16" s="137"/>
      <c r="N16" s="138"/>
      <c r="O16" s="137"/>
    </row>
    <row r="17" spans="2:15" ht="13.5" customHeight="1" x14ac:dyDescent="0.65">
      <c r="B17" s="139"/>
      <c r="C17" s="140"/>
      <c r="D17" s="139"/>
      <c r="E17" s="140"/>
      <c r="F17" s="139"/>
      <c r="G17" s="140"/>
      <c r="H17" s="139"/>
      <c r="I17" s="140"/>
      <c r="J17" s="139"/>
      <c r="K17" s="140"/>
      <c r="L17" s="139"/>
      <c r="M17" s="140"/>
      <c r="N17" s="141"/>
      <c r="O17" s="140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0</v>
      </c>
      <c r="G18" s="85" t="str">
        <f ca="1">IF(F18=1,1,"")</f>
        <v/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44087</v>
      </c>
      <c r="C19" s="75" t="str">
        <f ca="1">IFERROR(VLOOKUP(B19,祝日計算!$AO$2:$AP$282,2,FALSE),"")</f>
        <v/>
      </c>
      <c r="D19" s="71">
        <f ca="1">B19+1</f>
        <v>44088</v>
      </c>
      <c r="E19" s="75" t="str">
        <f ca="1">IFERROR(VLOOKUP(D19,祝日計算!$AO$2:$AP$282,2,FALSE),"")</f>
        <v/>
      </c>
      <c r="F19" s="71">
        <f ca="1">D19+1</f>
        <v>44089</v>
      </c>
      <c r="G19" s="75" t="str">
        <f ca="1">IFERROR(VLOOKUP(F19,祝日計算!$AO$2:$AP$282,2,FALSE),"")</f>
        <v/>
      </c>
      <c r="H19" s="71">
        <f ca="1">F19+1</f>
        <v>44090</v>
      </c>
      <c r="I19" s="75" t="str">
        <f ca="1">IFERROR(VLOOKUP(H19,祝日計算!$AO$2:$AP$282,2,FALSE),"")</f>
        <v/>
      </c>
      <c r="J19" s="71">
        <f ca="1">H19+1</f>
        <v>44091</v>
      </c>
      <c r="K19" s="75" t="str">
        <f ca="1">IFERROR(VLOOKUP(J19,祝日計算!$AO$2:$AP$282,2,FALSE),"")</f>
        <v/>
      </c>
      <c r="L19" s="71">
        <f ca="1">J19+1</f>
        <v>44092</v>
      </c>
      <c r="M19" s="75" t="str">
        <f ca="1">IFERROR(VLOOKUP(L19,祝日計算!$AO$2:$AP$282,2,FALSE),"")</f>
        <v/>
      </c>
      <c r="N19" s="87">
        <f ca="1">L19+1</f>
        <v>44093</v>
      </c>
      <c r="O19" s="75" t="str">
        <f ca="1">IFERROR(VLOOKUP(N19,祝日計算!$AO$2:$AP$282,2,FALSE),"")</f>
        <v/>
      </c>
    </row>
    <row r="20" spans="2:15" ht="13.5" customHeight="1" x14ac:dyDescent="0.65">
      <c r="B20" s="136"/>
      <c r="C20" s="137"/>
      <c r="D20" s="136"/>
      <c r="E20" s="137"/>
      <c r="F20" s="136"/>
      <c r="G20" s="137"/>
      <c r="H20" s="136"/>
      <c r="I20" s="137"/>
      <c r="J20" s="136"/>
      <c r="K20" s="137"/>
      <c r="L20" s="136"/>
      <c r="M20" s="137"/>
      <c r="N20" s="138"/>
      <c r="O20" s="137"/>
    </row>
    <row r="21" spans="2:15" ht="13.5" customHeight="1" x14ac:dyDescent="0.65">
      <c r="B21" s="136"/>
      <c r="C21" s="137"/>
      <c r="D21" s="136"/>
      <c r="E21" s="137"/>
      <c r="F21" s="136"/>
      <c r="G21" s="137"/>
      <c r="H21" s="136"/>
      <c r="I21" s="137"/>
      <c r="J21" s="136"/>
      <c r="K21" s="137"/>
      <c r="L21" s="136"/>
      <c r="M21" s="137"/>
      <c r="N21" s="138"/>
      <c r="O21" s="137"/>
    </row>
    <row r="22" spans="2:15" ht="13.5" customHeight="1" x14ac:dyDescent="0.65">
      <c r="B22" s="136"/>
      <c r="C22" s="137"/>
      <c r="D22" s="136"/>
      <c r="E22" s="137"/>
      <c r="F22" s="136"/>
      <c r="G22" s="137"/>
      <c r="H22" s="136"/>
      <c r="I22" s="137"/>
      <c r="J22" s="136"/>
      <c r="K22" s="137"/>
      <c r="L22" s="136"/>
      <c r="M22" s="137"/>
      <c r="N22" s="138"/>
      <c r="O22" s="137"/>
    </row>
    <row r="23" spans="2:15" ht="13.5" customHeight="1" x14ac:dyDescent="0.65">
      <c r="B23" s="136"/>
      <c r="C23" s="137"/>
      <c r="D23" s="136"/>
      <c r="E23" s="137"/>
      <c r="F23" s="136"/>
      <c r="G23" s="137"/>
      <c r="H23" s="136"/>
      <c r="I23" s="137"/>
      <c r="J23" s="136"/>
      <c r="K23" s="137"/>
      <c r="L23" s="136"/>
      <c r="M23" s="137"/>
      <c r="N23" s="138"/>
      <c r="O23" s="137"/>
    </row>
    <row r="24" spans="2:15" ht="13.5" customHeight="1" x14ac:dyDescent="0.65">
      <c r="B24" s="139"/>
      <c r="C24" s="140"/>
      <c r="D24" s="139"/>
      <c r="E24" s="140"/>
      <c r="F24" s="139"/>
      <c r="G24" s="140"/>
      <c r="H24" s="139"/>
      <c r="I24" s="140"/>
      <c r="J24" s="139"/>
      <c r="K24" s="140"/>
      <c r="L24" s="139"/>
      <c r="M24" s="140"/>
      <c r="N24" s="141"/>
      <c r="O24" s="140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1</v>
      </c>
      <c r="E25" s="85">
        <f ca="1">IF(D25=1,1,"")</f>
        <v>1</v>
      </c>
      <c r="F25" s="86">
        <f ca="1">IF(F26="","",VLOOKUP(F26,祝日計算!$AR$2:$AU$1099,4,FALSE))</f>
        <v>1</v>
      </c>
      <c r="G25" s="85">
        <f ca="1">IF(F25=1,1,"")</f>
        <v>1</v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44094</v>
      </c>
      <c r="C26" s="75" t="str">
        <f ca="1">IFERROR(VLOOKUP(B26,祝日計算!$AO$2:$AP$282,2,FALSE),"")</f>
        <v/>
      </c>
      <c r="D26" s="71">
        <f ca="1">B26+1</f>
        <v>44095</v>
      </c>
      <c r="E26" s="75" t="str">
        <f ca="1">IFERROR(VLOOKUP(D26,祝日計算!$AO$2:$AP$282,2,FALSE),"")</f>
        <v>敬老の日</v>
      </c>
      <c r="F26" s="71">
        <f ca="1">D26+1</f>
        <v>44096</v>
      </c>
      <c r="G26" s="75" t="str">
        <f ca="1">IFERROR(VLOOKUP(F26,祝日計算!$AO$2:$AP$282,2,FALSE),"")</f>
        <v>秋分の日</v>
      </c>
      <c r="H26" s="71">
        <f ca="1">F26+1</f>
        <v>44097</v>
      </c>
      <c r="I26" s="75" t="str">
        <f ca="1">IFERROR(VLOOKUP(H26,祝日計算!$AO$2:$AP$282,2,FALSE),"")</f>
        <v/>
      </c>
      <c r="J26" s="71">
        <f ca="1">H26+1</f>
        <v>44098</v>
      </c>
      <c r="K26" s="75" t="str">
        <f ca="1">IFERROR(VLOOKUP(J26,祝日計算!$AO$2:$AP$282,2,FALSE),"")</f>
        <v/>
      </c>
      <c r="L26" s="71">
        <f ca="1">J26+1</f>
        <v>44099</v>
      </c>
      <c r="M26" s="75" t="str">
        <f ca="1">IFERROR(VLOOKUP(L26,祝日計算!$AO$2:$AP$282,2,FALSE),"")</f>
        <v/>
      </c>
      <c r="N26" s="87">
        <f ca="1">L26+1</f>
        <v>44100</v>
      </c>
      <c r="O26" s="75" t="str">
        <f ca="1">IFERROR(VLOOKUP(N26,祝日計算!$AO$2:$AP$282,2,FALSE),"")</f>
        <v/>
      </c>
    </row>
    <row r="27" spans="2:15" ht="13.5" customHeight="1" x14ac:dyDescent="0.65">
      <c r="B27" s="136"/>
      <c r="C27" s="137"/>
      <c r="D27" s="136"/>
      <c r="E27" s="137"/>
      <c r="F27" s="136"/>
      <c r="G27" s="137"/>
      <c r="H27" s="136"/>
      <c r="I27" s="137"/>
      <c r="J27" s="136"/>
      <c r="K27" s="137"/>
      <c r="L27" s="136"/>
      <c r="M27" s="137"/>
      <c r="N27" s="138"/>
      <c r="O27" s="137"/>
    </row>
    <row r="28" spans="2:15" ht="13.5" customHeight="1" x14ac:dyDescent="0.65"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8"/>
      <c r="O28" s="137"/>
    </row>
    <row r="29" spans="2:15" ht="13.5" customHeight="1" x14ac:dyDescent="0.65">
      <c r="B29" s="136"/>
      <c r="C29" s="137"/>
      <c r="D29" s="136"/>
      <c r="E29" s="137"/>
      <c r="F29" s="136"/>
      <c r="G29" s="137"/>
      <c r="H29" s="136"/>
      <c r="I29" s="137"/>
      <c r="J29" s="136"/>
      <c r="K29" s="137"/>
      <c r="L29" s="136"/>
      <c r="M29" s="137"/>
      <c r="N29" s="138"/>
      <c r="O29" s="137"/>
    </row>
    <row r="30" spans="2:15" ht="13.5" customHeight="1" x14ac:dyDescent="0.65">
      <c r="B30" s="136"/>
      <c r="C30" s="137"/>
      <c r="D30" s="136"/>
      <c r="E30" s="137"/>
      <c r="F30" s="136"/>
      <c r="G30" s="137"/>
      <c r="H30" s="136"/>
      <c r="I30" s="137"/>
      <c r="J30" s="136"/>
      <c r="K30" s="137"/>
      <c r="L30" s="136"/>
      <c r="M30" s="137"/>
      <c r="N30" s="138"/>
      <c r="O30" s="137"/>
    </row>
    <row r="31" spans="2:15" ht="13.5" customHeight="1" x14ac:dyDescent="0.65">
      <c r="B31" s="139"/>
      <c r="C31" s="140"/>
      <c r="D31" s="139"/>
      <c r="E31" s="140"/>
      <c r="F31" s="139"/>
      <c r="G31" s="140"/>
      <c r="H31" s="139"/>
      <c r="I31" s="140"/>
      <c r="J31" s="139"/>
      <c r="K31" s="140"/>
      <c r="L31" s="139"/>
      <c r="M31" s="140"/>
      <c r="N31" s="141"/>
      <c r="O31" s="140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0</v>
      </c>
      <c r="G32" s="85" t="str">
        <f ca="1">IF(DAY(F33)&lt;10,0,IF(F32=1,1,""))</f>
        <v/>
      </c>
      <c r="H32" s="86">
        <f ca="1">IF(H33="","",VLOOKUP(H33,祝日計算!$AR$2:$AU$1099,4,FALSE))</f>
        <v>0</v>
      </c>
      <c r="I32" s="85" t="str">
        <f ca="1">IF(DAY(H33)&lt;10,0,IF(H32=1,1,""))</f>
        <v/>
      </c>
      <c r="J32" s="86">
        <f ca="1">IF(J33="","",VLOOKUP(J33,祝日計算!$AR$2:$AU$1099,4,FALSE))</f>
        <v>0</v>
      </c>
      <c r="K32" s="85">
        <f ca="1">IF(DAY(J33)&lt;10,0,IF(J32=1,1,""))</f>
        <v>0</v>
      </c>
      <c r="L32" s="86">
        <f ca="1">IF(L33="","",VLOOKUP(L33,祝日計算!$AR$2:$AU$1099,4,FALSE))</f>
        <v>0</v>
      </c>
      <c r="M32" s="85">
        <f ca="1">IF(DAY(L33)&lt;10,0,IF(L32=1,1,""))</f>
        <v>0</v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44101</v>
      </c>
      <c r="C33" s="75" t="str">
        <f ca="1">IFERROR(VLOOKUP(B33,祝日計算!$AO$2:$AP$282,2,FALSE),"")</f>
        <v/>
      </c>
      <c r="D33" s="71">
        <f ca="1">B33+1</f>
        <v>44102</v>
      </c>
      <c r="E33" s="75" t="str">
        <f ca="1">IFERROR(VLOOKUP(D33,祝日計算!$AO$2:$AP$282,2,FALSE),"")</f>
        <v/>
      </c>
      <c r="F33" s="71">
        <f ca="1">D33+1</f>
        <v>44103</v>
      </c>
      <c r="G33" s="75" t="str">
        <f ca="1">IFERROR(VLOOKUP(F33,祝日計算!$AO$2:$AP$282,2,FALSE),"")</f>
        <v/>
      </c>
      <c r="H33" s="71">
        <f ca="1">F33+1</f>
        <v>44104</v>
      </c>
      <c r="I33" s="75" t="str">
        <f ca="1">IFERROR(VLOOKUP(H33,祝日計算!$AO$2:$AP$282,2,FALSE),"")</f>
        <v/>
      </c>
      <c r="J33" s="71">
        <f ca="1">H33+1</f>
        <v>44105</v>
      </c>
      <c r="K33" s="75" t="str">
        <f ca="1">IFERROR(VLOOKUP(J33,祝日計算!$AO$2:$AP$282,2,FALSE),"")</f>
        <v/>
      </c>
      <c r="L33" s="71">
        <f ca="1">J33+1</f>
        <v>44106</v>
      </c>
      <c r="M33" s="75" t="str">
        <f ca="1">IFERROR(VLOOKUP(L33,祝日計算!$AO$2:$AP$282,2,FALSE),"")</f>
        <v/>
      </c>
      <c r="N33" s="87">
        <f ca="1">L33+1</f>
        <v>44107</v>
      </c>
      <c r="O33" s="75" t="str">
        <f ca="1">IFERROR(VLOOKUP(N33,祝日計算!$AO$2:$AP$282,2,FALSE),"")</f>
        <v/>
      </c>
    </row>
    <row r="34" spans="2:15" ht="13.5" customHeight="1" x14ac:dyDescent="0.65">
      <c r="B34" s="136"/>
      <c r="C34" s="137"/>
      <c r="D34" s="136"/>
      <c r="E34" s="137"/>
      <c r="F34" s="136"/>
      <c r="G34" s="137"/>
      <c r="H34" s="136"/>
      <c r="I34" s="137"/>
      <c r="J34" s="136"/>
      <c r="K34" s="137"/>
      <c r="L34" s="136"/>
      <c r="M34" s="137"/>
      <c r="N34" s="138"/>
      <c r="O34" s="137"/>
    </row>
    <row r="35" spans="2:15" ht="13.5" customHeight="1" x14ac:dyDescent="0.65">
      <c r="B35" s="136"/>
      <c r="C35" s="137"/>
      <c r="D35" s="136"/>
      <c r="E35" s="137"/>
      <c r="F35" s="136"/>
      <c r="G35" s="137"/>
      <c r="H35" s="136"/>
      <c r="I35" s="137"/>
      <c r="J35" s="136"/>
      <c r="K35" s="137"/>
      <c r="L35" s="136"/>
      <c r="M35" s="137"/>
      <c r="N35" s="138"/>
      <c r="O35" s="137"/>
    </row>
    <row r="36" spans="2:15" ht="13.5" customHeight="1" x14ac:dyDescent="0.65">
      <c r="B36" s="136"/>
      <c r="C36" s="137"/>
      <c r="D36" s="136"/>
      <c r="E36" s="137"/>
      <c r="F36" s="136"/>
      <c r="G36" s="137"/>
      <c r="H36" s="136"/>
      <c r="I36" s="137"/>
      <c r="J36" s="136"/>
      <c r="K36" s="137"/>
      <c r="L36" s="136"/>
      <c r="M36" s="137"/>
      <c r="N36" s="138"/>
      <c r="O36" s="137"/>
    </row>
    <row r="37" spans="2:15" ht="13.5" customHeight="1" x14ac:dyDescent="0.65">
      <c r="B37" s="136"/>
      <c r="C37" s="137"/>
      <c r="D37" s="136"/>
      <c r="E37" s="137"/>
      <c r="F37" s="136"/>
      <c r="G37" s="137"/>
      <c r="H37" s="136"/>
      <c r="I37" s="137"/>
      <c r="J37" s="136"/>
      <c r="K37" s="137"/>
      <c r="L37" s="136"/>
      <c r="M37" s="137"/>
      <c r="N37" s="138"/>
      <c r="O37" s="137"/>
    </row>
    <row r="38" spans="2:15" ht="13.5" customHeight="1" x14ac:dyDescent="0.65"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41"/>
      <c r="O38" s="140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44108</v>
      </c>
      <c r="C40" s="75" t="str">
        <f ca="1">IFERROR(VLOOKUP(B40,祝日計算!$AO$2:$AP$282,2,FALSE),"")</f>
        <v/>
      </c>
      <c r="D40" s="71">
        <f ca="1">B40+1</f>
        <v>44109</v>
      </c>
      <c r="E40" s="75" t="str">
        <f ca="1">IFERROR(VLOOKUP(D40,祝日計算!$AO$2:$AP$282,2,FALSE),"")</f>
        <v/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2:15" ht="13.5" customHeight="1" x14ac:dyDescent="0.65">
      <c r="B41" s="136"/>
      <c r="C41" s="137"/>
      <c r="D41" s="136"/>
      <c r="E41" s="137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2:15" ht="13.5" customHeight="1" x14ac:dyDescent="0.65">
      <c r="B42" s="136"/>
      <c r="C42" s="137"/>
      <c r="D42" s="136"/>
      <c r="E42" s="137"/>
      <c r="F42" s="143"/>
      <c r="G42" s="143"/>
      <c r="H42" s="143"/>
      <c r="I42" s="143"/>
      <c r="J42" s="143"/>
      <c r="K42" s="143"/>
      <c r="L42" s="143"/>
      <c r="M42" s="143"/>
      <c r="N42" s="143"/>
      <c r="O42" s="143"/>
    </row>
    <row r="43" spans="2:15" ht="13.5" customHeight="1" x14ac:dyDescent="0.65">
      <c r="B43" s="136"/>
      <c r="C43" s="137"/>
      <c r="D43" s="136"/>
      <c r="E43" s="137"/>
      <c r="F43" s="143"/>
      <c r="G43" s="143"/>
      <c r="H43" s="143"/>
      <c r="I43" s="143"/>
      <c r="J43" s="143"/>
      <c r="K43" s="143"/>
      <c r="L43" s="143"/>
      <c r="M43" s="143"/>
      <c r="N43" s="143"/>
      <c r="O43" s="143"/>
    </row>
    <row r="44" spans="2:15" ht="13.5" customHeight="1" x14ac:dyDescent="0.65">
      <c r="B44" s="136"/>
      <c r="C44" s="137"/>
      <c r="D44" s="136"/>
      <c r="E44" s="137"/>
      <c r="F44" s="143"/>
      <c r="G44" s="143"/>
      <c r="H44" s="143"/>
      <c r="I44" s="143"/>
      <c r="J44" s="143"/>
      <c r="K44" s="143"/>
      <c r="L44" s="143"/>
      <c r="M44" s="143"/>
      <c r="N44" s="143"/>
      <c r="O44" s="143"/>
    </row>
    <row r="45" spans="2:15" ht="13.5" customHeight="1" x14ac:dyDescent="0.65">
      <c r="B45" s="139"/>
      <c r="C45" s="140"/>
      <c r="D45" s="139"/>
      <c r="E45" s="140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</sheetData>
  <sheetProtection algorithmName="SHA-512" hashValue="MtWoIvOcLF09XgdY3FzKG8Qxigq/F5hAL6x6vITSX//z7l2C6TbVf8MAGMyyQdobEVTWQRNff8Ck1Ai8BvYTtg==" saltValue="770fXlmUaIHkoHPwA7rlJQ==" spinCount="100000" sheet="1" selectLockedCells="1"/>
  <mergeCells count="198"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</mergeCells>
  <phoneticPr fontId="3"/>
  <conditionalFormatting sqref="G39 I39 K39 M39">
    <cfRule type="expression" dxfId="2876" priority="373">
      <formula>DAY(G34)&lt;10</formula>
    </cfRule>
    <cfRule type="expression" dxfId="2875" priority="374">
      <formula>H34=1</formula>
    </cfRule>
  </conditionalFormatting>
  <conditionalFormatting sqref="B6:C6">
    <cfRule type="expression" dxfId="2874" priority="375">
      <formula>C4=1</formula>
    </cfRule>
    <cfRule type="expression" dxfId="2873" priority="376">
      <formula>C4=0</formula>
    </cfRule>
  </conditionalFormatting>
  <conditionalFormatting sqref="C5">
    <cfRule type="expression" dxfId="2872" priority="377">
      <formula>DAY(B5)&gt;7</formula>
    </cfRule>
    <cfRule type="expression" dxfId="2871" priority="378">
      <formula>B4=1</formula>
    </cfRule>
  </conditionalFormatting>
  <conditionalFormatting sqref="B5">
    <cfRule type="expression" dxfId="2870" priority="379">
      <formula>C4=1</formula>
    </cfRule>
    <cfRule type="expression" dxfId="2869" priority="380">
      <formula>C4=0</formula>
    </cfRule>
  </conditionalFormatting>
  <conditionalFormatting sqref="O5">
    <cfRule type="expression" dxfId="2868" priority="381">
      <formula>O4=2</formula>
    </cfRule>
    <cfRule type="expression" dxfId="2867" priority="382">
      <formula>O4=1</formula>
    </cfRule>
  </conditionalFormatting>
  <conditionalFormatting sqref="C12">
    <cfRule type="expression" dxfId="2866" priority="383">
      <formula>C11=1</formula>
    </cfRule>
  </conditionalFormatting>
  <conditionalFormatting sqref="B12">
    <cfRule type="expression" dxfId="2865" priority="384">
      <formula>C11=1</formula>
    </cfRule>
  </conditionalFormatting>
  <conditionalFormatting sqref="O33">
    <cfRule type="expression" dxfId="2864" priority="391">
      <formula>O32=0</formula>
    </cfRule>
    <cfRule type="expression" dxfId="2863" priority="392">
      <formula>O32=1</formula>
    </cfRule>
    <cfRule type="expression" dxfId="2862" priority="393">
      <formula>O32=2</formula>
    </cfRule>
  </conditionalFormatting>
  <conditionalFormatting sqref="N39">
    <cfRule type="expression" dxfId="2861" priority="394">
      <formula>#REF!=0</formula>
    </cfRule>
    <cfRule type="expression" dxfId="2860" priority="395">
      <formula>DAY(N34)&lt;10</formula>
    </cfRule>
    <cfRule type="expression" dxfId="2859" priority="396">
      <formula>O34&lt;&gt;""</formula>
    </cfRule>
    <cfRule type="expression" dxfId="2858" priority="397">
      <formula>#REF!=1</formula>
    </cfRule>
  </conditionalFormatting>
  <conditionalFormatting sqref="N5">
    <cfRule type="expression" dxfId="2857" priority="398">
      <formula>O4=2</formula>
    </cfRule>
    <cfRule type="expression" dxfId="2856" priority="399">
      <formula>O4=1</formula>
    </cfRule>
  </conditionalFormatting>
  <conditionalFormatting sqref="N34">
    <cfRule type="expression" dxfId="2855" priority="400">
      <formula>O32=0</formula>
    </cfRule>
    <cfRule type="expression" dxfId="2854" priority="401">
      <formula>O32=1</formula>
    </cfRule>
    <cfRule type="expression" dxfId="2853" priority="402">
      <formula>O32=2</formula>
    </cfRule>
  </conditionalFormatting>
  <conditionalFormatting sqref="N33">
    <cfRule type="expression" dxfId="2852" priority="403">
      <formula>O32=0</formula>
    </cfRule>
    <cfRule type="expression" dxfId="2851" priority="404">
      <formula>O32=1</formula>
    </cfRule>
    <cfRule type="expression" dxfId="2850" priority="405">
      <formula>O32=2</formula>
    </cfRule>
  </conditionalFormatting>
  <conditionalFormatting sqref="L39 J39 H39 F39">
    <cfRule type="expression" dxfId="2849" priority="406">
      <formula>DAY(F34)&lt;10</formula>
    </cfRule>
    <cfRule type="expression" dxfId="2848" priority="407">
      <formula>#REF!=1</formula>
    </cfRule>
  </conditionalFormatting>
  <conditionalFormatting sqref="B7:C7">
    <cfRule type="expression" dxfId="2847" priority="371">
      <formula>C4=1</formula>
    </cfRule>
    <cfRule type="expression" dxfId="2846" priority="372">
      <formula>C4=0</formula>
    </cfRule>
  </conditionalFormatting>
  <conditionalFormatting sqref="B8:C8">
    <cfRule type="expression" dxfId="2845" priority="369">
      <formula>C4=1</formula>
    </cfRule>
    <cfRule type="expression" dxfId="2844" priority="370">
      <formula>C4=0</formula>
    </cfRule>
  </conditionalFormatting>
  <conditionalFormatting sqref="B9:C9">
    <cfRule type="expression" dxfId="2843" priority="367">
      <formula>C4=1</formula>
    </cfRule>
    <cfRule type="expression" dxfId="2842" priority="368">
      <formula>C4=0</formula>
    </cfRule>
  </conditionalFormatting>
  <conditionalFormatting sqref="B10:C10">
    <cfRule type="expression" dxfId="2841" priority="365">
      <formula>C4=1</formula>
    </cfRule>
    <cfRule type="expression" dxfId="2840" priority="366">
      <formula>C4=0</formula>
    </cfRule>
  </conditionalFormatting>
  <conditionalFormatting sqref="D6:E6">
    <cfRule type="expression" dxfId="2839" priority="359">
      <formula>E4=1</formula>
    </cfRule>
    <cfRule type="expression" dxfId="2838" priority="360">
      <formula>E4=0</formula>
    </cfRule>
  </conditionalFormatting>
  <conditionalFormatting sqref="E5">
    <cfRule type="expression" dxfId="2837" priority="361">
      <formula>DAY(D5)&gt;7</formula>
    </cfRule>
    <cfRule type="expression" dxfId="2836" priority="362">
      <formula>D4=1</formula>
    </cfRule>
  </conditionalFormatting>
  <conditionalFormatting sqref="D5">
    <cfRule type="expression" dxfId="2835" priority="363">
      <formula>E4=1</formula>
    </cfRule>
    <cfRule type="expression" dxfId="2834" priority="364">
      <formula>E4=0</formula>
    </cfRule>
  </conditionalFormatting>
  <conditionalFormatting sqref="D7:E7">
    <cfRule type="expression" dxfId="2833" priority="357">
      <formula>E4=1</formula>
    </cfRule>
    <cfRule type="expression" dxfId="2832" priority="358">
      <formula>E4=0</formula>
    </cfRule>
  </conditionalFormatting>
  <conditionalFormatting sqref="D8:E8">
    <cfRule type="expression" dxfId="2831" priority="355">
      <formula>E4=1</formula>
    </cfRule>
    <cfRule type="expression" dxfId="2830" priority="356">
      <formula>E4=0</formula>
    </cfRule>
  </conditionalFormatting>
  <conditionalFormatting sqref="D9:E9">
    <cfRule type="expression" dxfId="2829" priority="353">
      <formula>E4=1</formula>
    </cfRule>
    <cfRule type="expression" dxfId="2828" priority="354">
      <formula>E4=0</formula>
    </cfRule>
  </conditionalFormatting>
  <conditionalFormatting sqref="D10:E10">
    <cfRule type="expression" dxfId="2827" priority="351">
      <formula>E4=1</formula>
    </cfRule>
    <cfRule type="expression" dxfId="2826" priority="352">
      <formula>E4=0</formula>
    </cfRule>
  </conditionalFormatting>
  <conditionalFormatting sqref="F6:G6">
    <cfRule type="expression" dxfId="2825" priority="345">
      <formula>G4=1</formula>
    </cfRule>
    <cfRule type="expression" dxfId="2824" priority="346">
      <formula>G4=0</formula>
    </cfRule>
  </conditionalFormatting>
  <conditionalFormatting sqref="G5">
    <cfRule type="expression" dxfId="2823" priority="347">
      <formula>DAY(F5)&gt;7</formula>
    </cfRule>
    <cfRule type="expression" dxfId="2822" priority="348">
      <formula>F4=1</formula>
    </cfRule>
  </conditionalFormatting>
  <conditionalFormatting sqref="F5">
    <cfRule type="expression" dxfId="2821" priority="349">
      <formula>G4=1</formula>
    </cfRule>
    <cfRule type="expression" dxfId="2820" priority="350">
      <formula>G4=0</formula>
    </cfRule>
  </conditionalFormatting>
  <conditionalFormatting sqref="F7:G7">
    <cfRule type="expression" dxfId="2819" priority="343">
      <formula>G4=1</formula>
    </cfRule>
    <cfRule type="expression" dxfId="2818" priority="344">
      <formula>G4=0</formula>
    </cfRule>
  </conditionalFormatting>
  <conditionalFormatting sqref="F8:G8">
    <cfRule type="expression" dxfId="2817" priority="341">
      <formula>G4=1</formula>
    </cfRule>
    <cfRule type="expression" dxfId="2816" priority="342">
      <formula>G4=0</formula>
    </cfRule>
  </conditionalFormatting>
  <conditionalFormatting sqref="F9:G9">
    <cfRule type="expression" dxfId="2815" priority="339">
      <formula>G4=1</formula>
    </cfRule>
    <cfRule type="expression" dxfId="2814" priority="340">
      <formula>G4=0</formula>
    </cfRule>
  </conditionalFormatting>
  <conditionalFormatting sqref="F10:G10">
    <cfRule type="expression" dxfId="2813" priority="337">
      <formula>G4=1</formula>
    </cfRule>
    <cfRule type="expression" dxfId="2812" priority="338">
      <formula>G4=0</formula>
    </cfRule>
  </conditionalFormatting>
  <conditionalFormatting sqref="H6:I6">
    <cfRule type="expression" dxfId="2811" priority="331">
      <formula>I4=1</formula>
    </cfRule>
    <cfRule type="expression" dxfId="2810" priority="332">
      <formula>I4=0</formula>
    </cfRule>
  </conditionalFormatting>
  <conditionalFormatting sqref="I5">
    <cfRule type="expression" dxfId="2809" priority="333">
      <formula>DAY(H5)&gt;7</formula>
    </cfRule>
    <cfRule type="expression" dxfId="2808" priority="334">
      <formula>H4=1</formula>
    </cfRule>
  </conditionalFormatting>
  <conditionalFormatting sqref="H5">
    <cfRule type="expression" dxfId="2807" priority="335">
      <formula>I4=1</formula>
    </cfRule>
    <cfRule type="expression" dxfId="2806" priority="336">
      <formula>I4=0</formula>
    </cfRule>
  </conditionalFormatting>
  <conditionalFormatting sqref="H7:I7">
    <cfRule type="expression" dxfId="2805" priority="329">
      <formula>I4=1</formula>
    </cfRule>
    <cfRule type="expression" dxfId="2804" priority="330">
      <formula>I4=0</formula>
    </cfRule>
  </conditionalFormatting>
  <conditionalFormatting sqref="H8:I8">
    <cfRule type="expression" dxfId="2803" priority="327">
      <formula>I4=1</formula>
    </cfRule>
    <cfRule type="expression" dxfId="2802" priority="328">
      <formula>I4=0</formula>
    </cfRule>
  </conditionalFormatting>
  <conditionalFormatting sqref="H9:I9">
    <cfRule type="expression" dxfId="2801" priority="325">
      <formula>I4=1</formula>
    </cfRule>
    <cfRule type="expression" dxfId="2800" priority="326">
      <formula>I4=0</formula>
    </cfRule>
  </conditionalFormatting>
  <conditionalFormatting sqref="H10:I10">
    <cfRule type="expression" dxfId="2799" priority="323">
      <formula>I4=1</formula>
    </cfRule>
    <cfRule type="expression" dxfId="2798" priority="324">
      <formula>I4=0</formula>
    </cfRule>
  </conditionalFormatting>
  <conditionalFormatting sqref="J6:K6">
    <cfRule type="expression" dxfId="2797" priority="317">
      <formula>K4=1</formula>
    </cfRule>
    <cfRule type="expression" dxfId="2796" priority="318">
      <formula>K4=0</formula>
    </cfRule>
  </conditionalFormatting>
  <conditionalFormatting sqref="K5">
    <cfRule type="expression" dxfId="2795" priority="319">
      <formula>DAY(J5)&gt;7</formula>
    </cfRule>
    <cfRule type="expression" dxfId="2794" priority="320">
      <formula>J4=1</formula>
    </cfRule>
  </conditionalFormatting>
  <conditionalFormatting sqref="J5">
    <cfRule type="expression" dxfId="2793" priority="321">
      <formula>K4=1</formula>
    </cfRule>
    <cfRule type="expression" dxfId="2792" priority="322">
      <formula>K4=0</formula>
    </cfRule>
  </conditionalFormatting>
  <conditionalFormatting sqref="J7:K7">
    <cfRule type="expression" dxfId="2791" priority="315">
      <formula>K4=1</formula>
    </cfRule>
    <cfRule type="expression" dxfId="2790" priority="316">
      <formula>K4=0</formula>
    </cfRule>
  </conditionalFormatting>
  <conditionalFormatting sqref="J8:K8">
    <cfRule type="expression" dxfId="2789" priority="313">
      <formula>K4=1</formula>
    </cfRule>
    <cfRule type="expression" dxfId="2788" priority="314">
      <formula>K4=0</formula>
    </cfRule>
  </conditionalFormatting>
  <conditionalFormatting sqref="J9:K9">
    <cfRule type="expression" dxfId="2787" priority="311">
      <formula>K4=1</formula>
    </cfRule>
    <cfRule type="expression" dxfId="2786" priority="312">
      <formula>K4=0</formula>
    </cfRule>
  </conditionalFormatting>
  <conditionalFormatting sqref="J10:K10">
    <cfRule type="expression" dxfId="2785" priority="309">
      <formula>K4=1</formula>
    </cfRule>
    <cfRule type="expression" dxfId="2784" priority="310">
      <formula>K4=0</formula>
    </cfRule>
  </conditionalFormatting>
  <conditionalFormatting sqref="L6:M6">
    <cfRule type="expression" dxfId="2783" priority="303">
      <formula>M4=1</formula>
    </cfRule>
    <cfRule type="expression" dxfId="2782" priority="304">
      <formula>M4=0</formula>
    </cfRule>
  </conditionalFormatting>
  <conditionalFormatting sqref="M5">
    <cfRule type="expression" dxfId="2781" priority="305">
      <formula>DAY(L5)&gt;7</formula>
    </cfRule>
    <cfRule type="expression" dxfId="2780" priority="306">
      <formula>L4=1</formula>
    </cfRule>
  </conditionalFormatting>
  <conditionalFormatting sqref="L5">
    <cfRule type="expression" dxfId="2779" priority="307">
      <formula>M4=1</formula>
    </cfRule>
    <cfRule type="expression" dxfId="2778" priority="308">
      <formula>M4=0</formula>
    </cfRule>
  </conditionalFormatting>
  <conditionalFormatting sqref="L7:M7">
    <cfRule type="expression" dxfId="2777" priority="301">
      <formula>M4=1</formula>
    </cfRule>
    <cfRule type="expression" dxfId="2776" priority="302">
      <formula>M4=0</formula>
    </cfRule>
  </conditionalFormatting>
  <conditionalFormatting sqref="L8:M8">
    <cfRule type="expression" dxfId="2775" priority="299">
      <formula>M4=1</formula>
    </cfRule>
    <cfRule type="expression" dxfId="2774" priority="300">
      <formula>M4=0</formula>
    </cfRule>
  </conditionalFormatting>
  <conditionalFormatting sqref="L9:M9">
    <cfRule type="expression" dxfId="2773" priority="297">
      <formula>M4=1</formula>
    </cfRule>
    <cfRule type="expression" dxfId="2772" priority="298">
      <formula>M4=0</formula>
    </cfRule>
  </conditionalFormatting>
  <conditionalFormatting sqref="L10:M10">
    <cfRule type="expression" dxfId="2771" priority="295">
      <formula>M4=1</formula>
    </cfRule>
    <cfRule type="expression" dxfId="2770" priority="296">
      <formula>M4=0</formula>
    </cfRule>
  </conditionalFormatting>
  <conditionalFormatting sqref="N6">
    <cfRule type="expression" dxfId="2769" priority="293">
      <formula>O4=1</formula>
    </cfRule>
    <cfRule type="expression" dxfId="2768" priority="294">
      <formula>O4=2</formula>
    </cfRule>
  </conditionalFormatting>
  <conditionalFormatting sqref="N7">
    <cfRule type="expression" dxfId="2767" priority="291">
      <formula>O4=1</formula>
    </cfRule>
    <cfRule type="expression" dxfId="2766" priority="292">
      <formula>O4=2</formula>
    </cfRule>
  </conditionalFormatting>
  <conditionalFormatting sqref="N8">
    <cfRule type="expression" dxfId="2765" priority="289">
      <formula>O4=1</formula>
    </cfRule>
    <cfRule type="expression" dxfId="2764" priority="290">
      <formula>O4=2</formula>
    </cfRule>
  </conditionalFormatting>
  <conditionalFormatting sqref="N9">
    <cfRule type="expression" dxfId="2763" priority="287">
      <formula>O4=1</formula>
    </cfRule>
    <cfRule type="expression" dxfId="2762" priority="288">
      <formula>O4=2</formula>
    </cfRule>
  </conditionalFormatting>
  <conditionalFormatting sqref="N10">
    <cfRule type="expression" dxfId="2761" priority="285">
      <formula>O4=1</formula>
    </cfRule>
    <cfRule type="expression" dxfId="2760" priority="286">
      <formula>O4=2</formula>
    </cfRule>
  </conditionalFormatting>
  <conditionalFormatting sqref="O12">
    <cfRule type="expression" dxfId="2759" priority="281">
      <formula>O11=2</formula>
    </cfRule>
    <cfRule type="expression" dxfId="2758" priority="282">
      <formula>O11=1</formula>
    </cfRule>
  </conditionalFormatting>
  <conditionalFormatting sqref="N12">
    <cfRule type="expression" dxfId="2757" priority="283">
      <formula>O11=2</formula>
    </cfRule>
    <cfRule type="expression" dxfId="2756" priority="284">
      <formula>O11=1</formula>
    </cfRule>
  </conditionalFormatting>
  <conditionalFormatting sqref="N13">
    <cfRule type="expression" dxfId="2755" priority="279">
      <formula>O11=1</formula>
    </cfRule>
    <cfRule type="expression" dxfId="2754" priority="280">
      <formula>O11=2</formula>
    </cfRule>
  </conditionalFormatting>
  <conditionalFormatting sqref="N14">
    <cfRule type="expression" dxfId="2753" priority="277">
      <formula>O11=1</formula>
    </cfRule>
    <cfRule type="expression" dxfId="2752" priority="278">
      <formula>O11=2</formula>
    </cfRule>
  </conditionalFormatting>
  <conditionalFormatting sqref="N15">
    <cfRule type="expression" dxfId="2751" priority="275">
      <formula>O11=1</formula>
    </cfRule>
    <cfRule type="expression" dxfId="2750" priority="276">
      <formula>O11=2</formula>
    </cfRule>
  </conditionalFormatting>
  <conditionalFormatting sqref="N16">
    <cfRule type="expression" dxfId="2749" priority="273">
      <formula>O11=1</formula>
    </cfRule>
    <cfRule type="expression" dxfId="2748" priority="274">
      <formula>O11=2</formula>
    </cfRule>
  </conditionalFormatting>
  <conditionalFormatting sqref="N17">
    <cfRule type="expression" dxfId="2747" priority="271">
      <formula>O11=1</formula>
    </cfRule>
    <cfRule type="expression" dxfId="2746" priority="272">
      <formula>O11=2</formula>
    </cfRule>
  </conditionalFormatting>
  <conditionalFormatting sqref="O19">
    <cfRule type="expression" dxfId="2745" priority="267">
      <formula>O18=2</formula>
    </cfRule>
    <cfRule type="expression" dxfId="2744" priority="268">
      <formula>O18=1</formula>
    </cfRule>
  </conditionalFormatting>
  <conditionalFormatting sqref="N19">
    <cfRule type="expression" dxfId="2743" priority="269">
      <formula>O18=2</formula>
    </cfRule>
    <cfRule type="expression" dxfId="2742" priority="270">
      <formula>O18=1</formula>
    </cfRule>
  </conditionalFormatting>
  <conditionalFormatting sqref="N20">
    <cfRule type="expression" dxfId="2741" priority="265">
      <formula>O18=1</formula>
    </cfRule>
    <cfRule type="expression" dxfId="2740" priority="266">
      <formula>O18=2</formula>
    </cfRule>
  </conditionalFormatting>
  <conditionalFormatting sqref="N21">
    <cfRule type="expression" dxfId="2739" priority="263">
      <formula>O18=1</formula>
    </cfRule>
    <cfRule type="expression" dxfId="2738" priority="264">
      <formula>O18=2</formula>
    </cfRule>
  </conditionalFormatting>
  <conditionalFormatting sqref="N22">
    <cfRule type="expression" dxfId="2737" priority="261">
      <formula>O18=1</formula>
    </cfRule>
    <cfRule type="expression" dxfId="2736" priority="262">
      <formula>O18=2</formula>
    </cfRule>
  </conditionalFormatting>
  <conditionalFormatting sqref="N23">
    <cfRule type="expression" dxfId="2735" priority="259">
      <formula>O18=1</formula>
    </cfRule>
    <cfRule type="expression" dxfId="2734" priority="260">
      <formula>O18=2</formula>
    </cfRule>
  </conditionalFormatting>
  <conditionalFormatting sqref="N24">
    <cfRule type="expression" dxfId="2733" priority="257">
      <formula>O18=1</formula>
    </cfRule>
    <cfRule type="expression" dxfId="2732" priority="258">
      <formula>O18=2</formula>
    </cfRule>
  </conditionalFormatting>
  <conditionalFormatting sqref="O26">
    <cfRule type="expression" dxfId="2731" priority="253">
      <formula>O25=2</formula>
    </cfRule>
    <cfRule type="expression" dxfId="2730" priority="254">
      <formula>O25=1</formula>
    </cfRule>
  </conditionalFormatting>
  <conditionalFormatting sqref="N26">
    <cfRule type="expression" dxfId="2729" priority="255">
      <formula>O25=2</formula>
    </cfRule>
    <cfRule type="expression" dxfId="2728" priority="256">
      <formula>O25=1</formula>
    </cfRule>
  </conditionalFormatting>
  <conditionalFormatting sqref="N27">
    <cfRule type="expression" dxfId="2727" priority="251">
      <formula>O25=1</formula>
    </cfRule>
    <cfRule type="expression" dxfId="2726" priority="252">
      <formula>O25=2</formula>
    </cfRule>
  </conditionalFormatting>
  <conditionalFormatting sqref="N28">
    <cfRule type="expression" dxfId="2725" priority="249">
      <formula>O25=1</formula>
    </cfRule>
    <cfRule type="expression" dxfId="2724" priority="250">
      <formula>O25=2</formula>
    </cfRule>
  </conditionalFormatting>
  <conditionalFormatting sqref="N29">
    <cfRule type="expression" dxfId="2723" priority="247">
      <formula>O25=1</formula>
    </cfRule>
    <cfRule type="expression" dxfId="2722" priority="248">
      <formula>O25=2</formula>
    </cfRule>
  </conditionalFormatting>
  <conditionalFormatting sqref="N30">
    <cfRule type="expression" dxfId="2721" priority="245">
      <formula>O25=1</formula>
    </cfRule>
    <cfRule type="expression" dxfId="2720" priority="246">
      <formula>O25=2</formula>
    </cfRule>
  </conditionalFormatting>
  <conditionalFormatting sqref="N31">
    <cfRule type="expression" dxfId="2719" priority="243">
      <formula>O25=1</formula>
    </cfRule>
    <cfRule type="expression" dxfId="2718" priority="244">
      <formula>O25=2</formula>
    </cfRule>
  </conditionalFormatting>
  <conditionalFormatting sqref="N35">
    <cfRule type="expression" dxfId="2717" priority="240">
      <formula>O32=0</formula>
    </cfRule>
    <cfRule type="expression" dxfId="2716" priority="241">
      <formula>O32=1</formula>
    </cfRule>
    <cfRule type="expression" dxfId="2715" priority="242">
      <formula>O32=2</formula>
    </cfRule>
  </conditionalFormatting>
  <conditionalFormatting sqref="N36">
    <cfRule type="expression" dxfId="2714" priority="237">
      <formula>O32=0</formula>
    </cfRule>
    <cfRule type="expression" dxfId="2713" priority="238">
      <formula>O32=1</formula>
    </cfRule>
    <cfRule type="expression" dxfId="2712" priority="239">
      <formula>O32=2</formula>
    </cfRule>
  </conditionalFormatting>
  <conditionalFormatting sqref="N37">
    <cfRule type="expression" dxfId="2711" priority="234">
      <formula>O32=0</formula>
    </cfRule>
    <cfRule type="expression" dxfId="2710" priority="235">
      <formula>O32=1</formula>
    </cfRule>
    <cfRule type="expression" dxfId="2709" priority="236">
      <formula>O32=2</formula>
    </cfRule>
  </conditionalFormatting>
  <conditionalFormatting sqref="N38">
    <cfRule type="expression" dxfId="2708" priority="231">
      <formula>O32=0</formula>
    </cfRule>
    <cfRule type="expression" dxfId="2707" priority="232">
      <formula>O32=1</formula>
    </cfRule>
    <cfRule type="expression" dxfId="2706" priority="233">
      <formula>O32=2</formula>
    </cfRule>
  </conditionalFormatting>
  <conditionalFormatting sqref="B13:C13">
    <cfRule type="expression" dxfId="2705" priority="230">
      <formula>C11=1</formula>
    </cfRule>
  </conditionalFormatting>
  <conditionalFormatting sqref="B14:C14">
    <cfRule type="expression" dxfId="2704" priority="229">
      <formula>C11=1</formula>
    </cfRule>
  </conditionalFormatting>
  <conditionalFormatting sqref="B15:C15">
    <cfRule type="expression" dxfId="2703" priority="228">
      <formula>C11=1</formula>
    </cfRule>
  </conditionalFormatting>
  <conditionalFormatting sqref="B16:C16">
    <cfRule type="expression" dxfId="2702" priority="227">
      <formula>C11=1</formula>
    </cfRule>
  </conditionalFormatting>
  <conditionalFormatting sqref="B17:C17">
    <cfRule type="expression" dxfId="2701" priority="226">
      <formula>C11=1</formula>
    </cfRule>
  </conditionalFormatting>
  <conditionalFormatting sqref="E12">
    <cfRule type="expression" dxfId="2700" priority="224">
      <formula>E11=1</formula>
    </cfRule>
  </conditionalFormatting>
  <conditionalFormatting sqref="D12">
    <cfRule type="expression" dxfId="2699" priority="225">
      <formula>E11=1</formula>
    </cfRule>
  </conditionalFormatting>
  <conditionalFormatting sqref="D13:E13">
    <cfRule type="expression" dxfId="2698" priority="223">
      <formula>E11=1</formula>
    </cfRule>
  </conditionalFormatting>
  <conditionalFormatting sqref="D14:E14">
    <cfRule type="expression" dxfId="2697" priority="222">
      <formula>E11=1</formula>
    </cfRule>
  </conditionalFormatting>
  <conditionalFormatting sqref="D15:E15">
    <cfRule type="expression" dxfId="2696" priority="221">
      <formula>E11=1</formula>
    </cfRule>
  </conditionalFormatting>
  <conditionalFormatting sqref="D16:E16">
    <cfRule type="expression" dxfId="2695" priority="220">
      <formula>E11=1</formula>
    </cfRule>
  </conditionalFormatting>
  <conditionalFormatting sqref="D17:E17">
    <cfRule type="expression" dxfId="2694" priority="219">
      <formula>E11=1</formula>
    </cfRule>
  </conditionalFormatting>
  <conditionalFormatting sqref="G12">
    <cfRule type="expression" dxfId="2693" priority="217">
      <formula>G11=1</formula>
    </cfRule>
  </conditionalFormatting>
  <conditionalFormatting sqref="F12">
    <cfRule type="expression" dxfId="2692" priority="218">
      <formula>G11=1</formula>
    </cfRule>
  </conditionalFormatting>
  <conditionalFormatting sqref="F13:G13">
    <cfRule type="expression" dxfId="2691" priority="216">
      <formula>G11=1</formula>
    </cfRule>
  </conditionalFormatting>
  <conditionalFormatting sqref="F14:G14">
    <cfRule type="expression" dxfId="2690" priority="215">
      <formula>G11=1</formula>
    </cfRule>
  </conditionalFormatting>
  <conditionalFormatting sqref="F15:G15">
    <cfRule type="expression" dxfId="2689" priority="214">
      <formula>G11=1</formula>
    </cfRule>
  </conditionalFormatting>
  <conditionalFormatting sqref="F16:G16">
    <cfRule type="expression" dxfId="2688" priority="213">
      <formula>G11=1</formula>
    </cfRule>
  </conditionalFormatting>
  <conditionalFormatting sqref="F17:G17">
    <cfRule type="expression" dxfId="2687" priority="212">
      <formula>G11=1</formula>
    </cfRule>
  </conditionalFormatting>
  <conditionalFormatting sqref="I12">
    <cfRule type="expression" dxfId="2686" priority="210">
      <formula>I11=1</formula>
    </cfRule>
  </conditionalFormatting>
  <conditionalFormatting sqref="H12">
    <cfRule type="expression" dxfId="2685" priority="211">
      <formula>I11=1</formula>
    </cfRule>
  </conditionalFormatting>
  <conditionalFormatting sqref="H13:I13">
    <cfRule type="expression" dxfId="2684" priority="209">
      <formula>I11=1</formula>
    </cfRule>
  </conditionalFormatting>
  <conditionalFormatting sqref="H14:I14">
    <cfRule type="expression" dxfId="2683" priority="208">
      <formula>I11=1</formula>
    </cfRule>
  </conditionalFormatting>
  <conditionalFormatting sqref="H15:I15">
    <cfRule type="expression" dxfId="2682" priority="207">
      <formula>I11=1</formula>
    </cfRule>
  </conditionalFormatting>
  <conditionalFormatting sqref="H16:I16">
    <cfRule type="expression" dxfId="2681" priority="206">
      <formula>I11=1</formula>
    </cfRule>
  </conditionalFormatting>
  <conditionalFormatting sqref="H17:I17">
    <cfRule type="expression" dxfId="2680" priority="205">
      <formula>I11=1</formula>
    </cfRule>
  </conditionalFormatting>
  <conditionalFormatting sqref="K12">
    <cfRule type="expression" dxfId="2679" priority="203">
      <formula>K11=1</formula>
    </cfRule>
  </conditionalFormatting>
  <conditionalFormatting sqref="J12">
    <cfRule type="expression" dxfId="2678" priority="204">
      <formula>K11=1</formula>
    </cfRule>
  </conditionalFormatting>
  <conditionalFormatting sqref="J13:K13">
    <cfRule type="expression" dxfId="2677" priority="202">
      <formula>K11=1</formula>
    </cfRule>
  </conditionalFormatting>
  <conditionalFormatting sqref="J14:K14">
    <cfRule type="expression" dxfId="2676" priority="201">
      <formula>K11=1</formula>
    </cfRule>
  </conditionalFormatting>
  <conditionalFormatting sqref="J15:K15">
    <cfRule type="expression" dxfId="2675" priority="200">
      <formula>K11=1</formula>
    </cfRule>
  </conditionalFormatting>
  <conditionalFormatting sqref="J16:K16">
    <cfRule type="expression" dxfId="2674" priority="199">
      <formula>K11=1</formula>
    </cfRule>
  </conditionalFormatting>
  <conditionalFormatting sqref="J17:K17">
    <cfRule type="expression" dxfId="2673" priority="198">
      <formula>K11=1</formula>
    </cfRule>
  </conditionalFormatting>
  <conditionalFormatting sqref="M12">
    <cfRule type="expression" dxfId="2672" priority="196">
      <formula>M11=1</formula>
    </cfRule>
  </conditionalFormatting>
  <conditionalFormatting sqref="L12">
    <cfRule type="expression" dxfId="2671" priority="197">
      <formula>M11=1</formula>
    </cfRule>
  </conditionalFormatting>
  <conditionalFormatting sqref="L13:M13">
    <cfRule type="expression" dxfId="2670" priority="195">
      <formula>M11=1</formula>
    </cfRule>
  </conditionalFormatting>
  <conditionalFormatting sqref="L14:M14">
    <cfRule type="expression" dxfId="2669" priority="194">
      <formula>M11=1</formula>
    </cfRule>
  </conditionalFormatting>
  <conditionalFormatting sqref="L15:M15">
    <cfRule type="expression" dxfId="2668" priority="193">
      <formula>M11=1</formula>
    </cfRule>
  </conditionalFormatting>
  <conditionalFormatting sqref="L16:M16">
    <cfRule type="expression" dxfId="2667" priority="192">
      <formula>M11=1</formula>
    </cfRule>
  </conditionalFormatting>
  <conditionalFormatting sqref="L17:M17">
    <cfRule type="expression" dxfId="2666" priority="191">
      <formula>M11=1</formula>
    </cfRule>
  </conditionalFormatting>
  <conditionalFormatting sqref="C19">
    <cfRule type="expression" dxfId="2665" priority="189">
      <formula>C18=1</formula>
    </cfRule>
  </conditionalFormatting>
  <conditionalFormatting sqref="B19">
    <cfRule type="expression" dxfId="2664" priority="190">
      <formula>C18=1</formula>
    </cfRule>
  </conditionalFormatting>
  <conditionalFormatting sqref="B20:C20">
    <cfRule type="expression" dxfId="2663" priority="188">
      <formula>C18=1</formula>
    </cfRule>
  </conditionalFormatting>
  <conditionalFormatting sqref="B21:C21">
    <cfRule type="expression" dxfId="2662" priority="187">
      <formula>C18=1</formula>
    </cfRule>
  </conditionalFormatting>
  <conditionalFormatting sqref="B22:C22">
    <cfRule type="expression" dxfId="2661" priority="186">
      <formula>C18=1</formula>
    </cfRule>
  </conditionalFormatting>
  <conditionalFormatting sqref="B23:C23">
    <cfRule type="expression" dxfId="2660" priority="185">
      <formula>C18=1</formula>
    </cfRule>
  </conditionalFormatting>
  <conditionalFormatting sqref="B24:C24">
    <cfRule type="expression" dxfId="2659" priority="184">
      <formula>C18=1</formula>
    </cfRule>
  </conditionalFormatting>
  <conditionalFormatting sqref="E19">
    <cfRule type="expression" dxfId="2658" priority="182">
      <formula>E18=1</formula>
    </cfRule>
  </conditionalFormatting>
  <conditionalFormatting sqref="D19">
    <cfRule type="expression" dxfId="2657" priority="183">
      <formula>E18=1</formula>
    </cfRule>
  </conditionalFormatting>
  <conditionalFormatting sqref="D20:E20">
    <cfRule type="expression" dxfId="2656" priority="181">
      <formula>E18=1</formula>
    </cfRule>
  </conditionalFormatting>
  <conditionalFormatting sqref="D21:E21">
    <cfRule type="expression" dxfId="2655" priority="180">
      <formula>E18=1</formula>
    </cfRule>
  </conditionalFormatting>
  <conditionalFormatting sqref="D22:E22">
    <cfRule type="expression" dxfId="2654" priority="179">
      <formula>E18=1</formula>
    </cfRule>
  </conditionalFormatting>
  <conditionalFormatting sqref="D23:E23">
    <cfRule type="expression" dxfId="2653" priority="178">
      <formula>E18=1</formula>
    </cfRule>
  </conditionalFormatting>
  <conditionalFormatting sqref="D24:E24">
    <cfRule type="expression" dxfId="2652" priority="177">
      <formula>E18=1</formula>
    </cfRule>
  </conditionalFormatting>
  <conditionalFormatting sqref="G19">
    <cfRule type="expression" dxfId="2651" priority="175">
      <formula>G18=1</formula>
    </cfRule>
  </conditionalFormatting>
  <conditionalFormatting sqref="F19">
    <cfRule type="expression" dxfId="2650" priority="176">
      <formula>G18=1</formula>
    </cfRule>
  </conditionalFormatting>
  <conditionalFormatting sqref="F20:G20">
    <cfRule type="expression" dxfId="2649" priority="174">
      <formula>G18=1</formula>
    </cfRule>
  </conditionalFormatting>
  <conditionalFormatting sqref="F21:G21">
    <cfRule type="expression" dxfId="2648" priority="173">
      <formula>G18=1</formula>
    </cfRule>
  </conditionalFormatting>
  <conditionalFormatting sqref="F22:G22">
    <cfRule type="expression" dxfId="2647" priority="172">
      <formula>G18=1</formula>
    </cfRule>
  </conditionalFormatting>
  <conditionalFormatting sqref="F23:G23">
    <cfRule type="expression" dxfId="2646" priority="171">
      <formula>G18=1</formula>
    </cfRule>
  </conditionalFormatting>
  <conditionalFormatting sqref="F24:G24">
    <cfRule type="expression" dxfId="2645" priority="170">
      <formula>G18=1</formula>
    </cfRule>
  </conditionalFormatting>
  <conditionalFormatting sqref="I19">
    <cfRule type="expression" dxfId="2644" priority="168">
      <formula>I18=1</formula>
    </cfRule>
  </conditionalFormatting>
  <conditionalFormatting sqref="H19">
    <cfRule type="expression" dxfId="2643" priority="169">
      <formula>I18=1</formula>
    </cfRule>
  </conditionalFormatting>
  <conditionalFormatting sqref="H20:I20">
    <cfRule type="expression" dxfId="2642" priority="167">
      <formula>I18=1</formula>
    </cfRule>
  </conditionalFormatting>
  <conditionalFormatting sqref="H21:I21">
    <cfRule type="expression" dxfId="2641" priority="166">
      <formula>I18=1</formula>
    </cfRule>
  </conditionalFormatting>
  <conditionalFormatting sqref="H22:I22">
    <cfRule type="expression" dxfId="2640" priority="165">
      <formula>I18=1</formula>
    </cfRule>
  </conditionalFormatting>
  <conditionalFormatting sqref="H23:I23">
    <cfRule type="expression" dxfId="2639" priority="164">
      <formula>I18=1</formula>
    </cfRule>
  </conditionalFormatting>
  <conditionalFormatting sqref="H24:I24">
    <cfRule type="expression" dxfId="2638" priority="163">
      <formula>I18=1</formula>
    </cfRule>
  </conditionalFormatting>
  <conditionalFormatting sqref="K19">
    <cfRule type="expression" dxfId="2637" priority="161">
      <formula>K18=1</formula>
    </cfRule>
  </conditionalFormatting>
  <conditionalFormatting sqref="J19">
    <cfRule type="expression" dxfId="2636" priority="162">
      <formula>K18=1</formula>
    </cfRule>
  </conditionalFormatting>
  <conditionalFormatting sqref="J20:K20">
    <cfRule type="expression" dxfId="2635" priority="160">
      <formula>K18=1</formula>
    </cfRule>
  </conditionalFormatting>
  <conditionalFormatting sqref="J21:K21">
    <cfRule type="expression" dxfId="2634" priority="159">
      <formula>K18=1</formula>
    </cfRule>
  </conditionalFormatting>
  <conditionalFormatting sqref="J22:K22">
    <cfRule type="expression" dxfId="2633" priority="158">
      <formula>K18=1</formula>
    </cfRule>
  </conditionalFormatting>
  <conditionalFormatting sqref="J23:K23">
    <cfRule type="expression" dxfId="2632" priority="157">
      <formula>K18=1</formula>
    </cfRule>
  </conditionalFormatting>
  <conditionalFormatting sqref="J24:K24">
    <cfRule type="expression" dxfId="2631" priority="156">
      <formula>K18=1</formula>
    </cfRule>
  </conditionalFormatting>
  <conditionalFormatting sqref="M19">
    <cfRule type="expression" dxfId="2630" priority="154">
      <formula>M18=1</formula>
    </cfRule>
  </conditionalFormatting>
  <conditionalFormatting sqref="L19">
    <cfRule type="expression" dxfId="2629" priority="155">
      <formula>M18=1</formula>
    </cfRule>
  </conditionalFormatting>
  <conditionalFormatting sqref="L20:M20">
    <cfRule type="expression" dxfId="2628" priority="153">
      <formula>M18=1</formula>
    </cfRule>
  </conditionalFormatting>
  <conditionalFormatting sqref="L21:M21">
    <cfRule type="expression" dxfId="2627" priority="152">
      <formula>M18=1</formula>
    </cfRule>
  </conditionalFormatting>
  <conditionalFormatting sqref="L22:M22">
    <cfRule type="expression" dxfId="2626" priority="151">
      <formula>M18=1</formula>
    </cfRule>
  </conditionalFormatting>
  <conditionalFormatting sqref="L23:M23">
    <cfRule type="expression" dxfId="2625" priority="150">
      <formula>M18=1</formula>
    </cfRule>
  </conditionalFormatting>
  <conditionalFormatting sqref="L24:M24">
    <cfRule type="expression" dxfId="2624" priority="149">
      <formula>M18=1</formula>
    </cfRule>
  </conditionalFormatting>
  <conditionalFormatting sqref="C26">
    <cfRule type="expression" dxfId="2623" priority="147">
      <formula>C25=1</formula>
    </cfRule>
  </conditionalFormatting>
  <conditionalFormatting sqref="B26">
    <cfRule type="expression" dxfId="2622" priority="148">
      <formula>C25=1</formula>
    </cfRule>
  </conditionalFormatting>
  <conditionalFormatting sqref="B27:C27">
    <cfRule type="expression" dxfId="2621" priority="146">
      <formula>C25=1</formula>
    </cfRule>
  </conditionalFormatting>
  <conditionalFormatting sqref="B28:C28">
    <cfRule type="expression" dxfId="2620" priority="145">
      <formula>C25=1</formula>
    </cfRule>
  </conditionalFormatting>
  <conditionalFormatting sqref="B29:C29">
    <cfRule type="expression" dxfId="2619" priority="144">
      <formula>C25=1</formula>
    </cfRule>
  </conditionalFormatting>
  <conditionalFormatting sqref="B30:C30">
    <cfRule type="expression" dxfId="2618" priority="143">
      <formula>C25=1</formula>
    </cfRule>
  </conditionalFormatting>
  <conditionalFormatting sqref="B31:C31">
    <cfRule type="expression" dxfId="2617" priority="142">
      <formula>C25=1</formula>
    </cfRule>
  </conditionalFormatting>
  <conditionalFormatting sqref="E26">
    <cfRule type="expression" dxfId="2616" priority="140">
      <formula>E25=1</formula>
    </cfRule>
  </conditionalFormatting>
  <conditionalFormatting sqref="D26">
    <cfRule type="expression" dxfId="2615" priority="141">
      <formula>E25=1</formula>
    </cfRule>
  </conditionalFormatting>
  <conditionalFormatting sqref="D27:E27">
    <cfRule type="expression" dxfId="2614" priority="139">
      <formula>E25=1</formula>
    </cfRule>
  </conditionalFormatting>
  <conditionalFormatting sqref="D28:E28">
    <cfRule type="expression" dxfId="2613" priority="138">
      <formula>E25=1</formula>
    </cfRule>
  </conditionalFormatting>
  <conditionalFormatting sqref="D29:E29">
    <cfRule type="expression" dxfId="2612" priority="137">
      <formula>E25=1</formula>
    </cfRule>
  </conditionalFormatting>
  <conditionalFormatting sqref="D30:E30">
    <cfRule type="expression" dxfId="2611" priority="136">
      <formula>E25=1</formula>
    </cfRule>
  </conditionalFormatting>
  <conditionalFormatting sqref="D31:E31">
    <cfRule type="expression" dxfId="2610" priority="135">
      <formula>E25=1</formula>
    </cfRule>
  </conditionalFormatting>
  <conditionalFormatting sqref="G26">
    <cfRule type="expression" dxfId="2609" priority="133">
      <formula>G25=1</formula>
    </cfRule>
  </conditionalFormatting>
  <conditionalFormatting sqref="F26">
    <cfRule type="expression" dxfId="2608" priority="134">
      <formula>G25=1</formula>
    </cfRule>
  </conditionalFormatting>
  <conditionalFormatting sqref="F27:G27">
    <cfRule type="expression" dxfId="2607" priority="132">
      <formula>G25=1</formula>
    </cfRule>
  </conditionalFormatting>
  <conditionalFormatting sqref="F28:G28">
    <cfRule type="expression" dxfId="2606" priority="131">
      <formula>G25=1</formula>
    </cfRule>
  </conditionalFormatting>
  <conditionalFormatting sqref="F29:G29">
    <cfRule type="expression" dxfId="2605" priority="130">
      <formula>G25=1</formula>
    </cfRule>
  </conditionalFormatting>
  <conditionalFormatting sqref="F30:G30">
    <cfRule type="expression" dxfId="2604" priority="129">
      <formula>G25=1</formula>
    </cfRule>
  </conditionalFormatting>
  <conditionalFormatting sqref="F31:G31">
    <cfRule type="expression" dxfId="2603" priority="128">
      <formula>G25=1</formula>
    </cfRule>
  </conditionalFormatting>
  <conditionalFormatting sqref="I26">
    <cfRule type="expression" dxfId="2602" priority="126">
      <formula>I25=1</formula>
    </cfRule>
  </conditionalFormatting>
  <conditionalFormatting sqref="H26">
    <cfRule type="expression" dxfId="2601" priority="127">
      <formula>I25=1</formula>
    </cfRule>
  </conditionalFormatting>
  <conditionalFormatting sqref="H27:I27">
    <cfRule type="expression" dxfId="2600" priority="125">
      <formula>I25=1</formula>
    </cfRule>
  </conditionalFormatting>
  <conditionalFormatting sqref="H28:I28">
    <cfRule type="expression" dxfId="2599" priority="124">
      <formula>I25=1</formula>
    </cfRule>
  </conditionalFormatting>
  <conditionalFormatting sqref="H29:I29">
    <cfRule type="expression" dxfId="2598" priority="123">
      <formula>I25=1</formula>
    </cfRule>
  </conditionalFormatting>
  <conditionalFormatting sqref="H30:I30">
    <cfRule type="expression" dxfId="2597" priority="122">
      <formula>I25=1</formula>
    </cfRule>
  </conditionalFormatting>
  <conditionalFormatting sqref="H31:I31">
    <cfRule type="expression" dxfId="2596" priority="121">
      <formula>I25=1</formula>
    </cfRule>
  </conditionalFormatting>
  <conditionalFormatting sqref="K26">
    <cfRule type="expression" dxfId="2595" priority="119">
      <formula>K25=1</formula>
    </cfRule>
  </conditionalFormatting>
  <conditionalFormatting sqref="J26">
    <cfRule type="expression" dxfId="2594" priority="120">
      <formula>K25=1</formula>
    </cfRule>
  </conditionalFormatting>
  <conditionalFormatting sqref="J27:K27">
    <cfRule type="expression" dxfId="2593" priority="118">
      <formula>K25=1</formula>
    </cfRule>
  </conditionalFormatting>
  <conditionalFormatting sqref="J28:K28">
    <cfRule type="expression" dxfId="2592" priority="117">
      <formula>K25=1</formula>
    </cfRule>
  </conditionalFormatting>
  <conditionalFormatting sqref="J29:K29">
    <cfRule type="expression" dxfId="2591" priority="116">
      <formula>K25=1</formula>
    </cfRule>
  </conditionalFormatting>
  <conditionalFormatting sqref="J30:K30">
    <cfRule type="expression" dxfId="2590" priority="115">
      <formula>K25=1</formula>
    </cfRule>
  </conditionalFormatting>
  <conditionalFormatting sqref="J31:K31">
    <cfRule type="expression" dxfId="2589" priority="114">
      <formula>K25=1</formula>
    </cfRule>
  </conditionalFormatting>
  <conditionalFormatting sqref="M26">
    <cfRule type="expression" dxfId="2588" priority="112">
      <formula>M25=1</formula>
    </cfRule>
  </conditionalFormatting>
  <conditionalFormatting sqref="L26">
    <cfRule type="expression" dxfId="2587" priority="113">
      <formula>M25=1</formula>
    </cfRule>
  </conditionalFormatting>
  <conditionalFormatting sqref="L27:M27">
    <cfRule type="expression" dxfId="2586" priority="111">
      <formula>M25=1</formula>
    </cfRule>
  </conditionalFormatting>
  <conditionalFormatting sqref="L28:M28">
    <cfRule type="expression" dxfId="2585" priority="110">
      <formula>M25=1</formula>
    </cfRule>
  </conditionalFormatting>
  <conditionalFormatting sqref="L29:M29">
    <cfRule type="expression" dxfId="2584" priority="109">
      <formula>M25=1</formula>
    </cfRule>
  </conditionalFormatting>
  <conditionalFormatting sqref="L30:M30">
    <cfRule type="expression" dxfId="2583" priority="108">
      <formula>M25=1</formula>
    </cfRule>
  </conditionalFormatting>
  <conditionalFormatting sqref="L31:M31">
    <cfRule type="expression" dxfId="2582" priority="107">
      <formula>M25=1</formula>
    </cfRule>
  </conditionalFormatting>
  <conditionalFormatting sqref="B33">
    <cfRule type="expression" dxfId="2581" priority="389">
      <formula>C32=1</formula>
    </cfRule>
    <cfRule type="expression" dxfId="2580" priority="390">
      <formula>C32=0</formula>
    </cfRule>
  </conditionalFormatting>
  <conditionalFormatting sqref="C33">
    <cfRule type="expression" dxfId="2579" priority="387">
      <formula>C32=1</formula>
    </cfRule>
    <cfRule type="expression" dxfId="2578" priority="388">
      <formula>C32=0</formula>
    </cfRule>
  </conditionalFormatting>
  <conditionalFormatting sqref="B34">
    <cfRule type="expression" dxfId="2577" priority="385">
      <formula>C32=0</formula>
    </cfRule>
    <cfRule type="expression" dxfId="2576" priority="386">
      <formula>C32=1</formula>
    </cfRule>
  </conditionalFormatting>
  <conditionalFormatting sqref="B35">
    <cfRule type="expression" dxfId="2575" priority="105">
      <formula>C32=0</formula>
    </cfRule>
    <cfRule type="expression" dxfId="2574" priority="106">
      <formula>C32=1</formula>
    </cfRule>
  </conditionalFormatting>
  <conditionalFormatting sqref="B36">
    <cfRule type="expression" dxfId="2573" priority="103">
      <formula>C32=0</formula>
    </cfRule>
    <cfRule type="expression" dxfId="2572" priority="104">
      <formula>C32=1</formula>
    </cfRule>
  </conditionalFormatting>
  <conditionalFormatting sqref="B37">
    <cfRule type="expression" dxfId="2571" priority="101">
      <formula>C32=0</formula>
    </cfRule>
    <cfRule type="expression" dxfId="2570" priority="102">
      <formula>C32=1</formula>
    </cfRule>
  </conditionalFormatting>
  <conditionalFormatting sqref="B38">
    <cfRule type="expression" dxfId="2569" priority="99">
      <formula>C32=0</formula>
    </cfRule>
    <cfRule type="expression" dxfId="2568" priority="100">
      <formula>C32=1</formula>
    </cfRule>
  </conditionalFormatting>
  <conditionalFormatting sqref="D33">
    <cfRule type="expression" dxfId="2567" priority="97">
      <formula>E32=1</formula>
    </cfRule>
    <cfRule type="expression" dxfId="2566" priority="98">
      <formula>E32=0</formula>
    </cfRule>
  </conditionalFormatting>
  <conditionalFormatting sqref="E33">
    <cfRule type="expression" dxfId="2565" priority="95">
      <formula>E32=1</formula>
    </cfRule>
    <cfRule type="expression" dxfId="2564" priority="96">
      <formula>E32=0</formula>
    </cfRule>
  </conditionalFormatting>
  <conditionalFormatting sqref="D34">
    <cfRule type="expression" dxfId="2563" priority="93">
      <formula>E32=0</formula>
    </cfRule>
    <cfRule type="expression" dxfId="2562" priority="94">
      <formula>E32=1</formula>
    </cfRule>
  </conditionalFormatting>
  <conditionalFormatting sqref="D35">
    <cfRule type="expression" dxfId="2561" priority="91">
      <formula>E32=0</formula>
    </cfRule>
    <cfRule type="expression" dxfId="2560" priority="92">
      <formula>E32=1</formula>
    </cfRule>
  </conditionalFormatting>
  <conditionalFormatting sqref="D36">
    <cfRule type="expression" dxfId="2559" priority="89">
      <formula>E32=0</formula>
    </cfRule>
    <cfRule type="expression" dxfId="2558" priority="90">
      <formula>E32=1</formula>
    </cfRule>
  </conditionalFormatting>
  <conditionalFormatting sqref="D37">
    <cfRule type="expression" dxfId="2557" priority="87">
      <formula>E32=0</formula>
    </cfRule>
    <cfRule type="expression" dxfId="2556" priority="88">
      <formula>E32=1</formula>
    </cfRule>
  </conditionalFormatting>
  <conditionalFormatting sqref="D38">
    <cfRule type="expression" dxfId="2555" priority="85">
      <formula>E32=0</formula>
    </cfRule>
    <cfRule type="expression" dxfId="2554" priority="86">
      <formula>E32=1</formula>
    </cfRule>
  </conditionalFormatting>
  <conditionalFormatting sqref="F33">
    <cfRule type="expression" dxfId="2553" priority="83">
      <formula>G32=1</formula>
    </cfRule>
    <cfRule type="expression" dxfId="2552" priority="84">
      <formula>G32=0</formula>
    </cfRule>
  </conditionalFormatting>
  <conditionalFormatting sqref="G33">
    <cfRule type="expression" dxfId="2551" priority="81">
      <formula>G32=1</formula>
    </cfRule>
    <cfRule type="expression" dxfId="2550" priority="82">
      <formula>G32=0</formula>
    </cfRule>
  </conditionalFormatting>
  <conditionalFormatting sqref="F34">
    <cfRule type="expression" dxfId="2549" priority="79">
      <formula>G32=0</formula>
    </cfRule>
    <cfRule type="expression" dxfId="2548" priority="80">
      <formula>G32=1</formula>
    </cfRule>
  </conditionalFormatting>
  <conditionalFormatting sqref="F35">
    <cfRule type="expression" dxfId="2547" priority="77">
      <formula>G32=0</formula>
    </cfRule>
    <cfRule type="expression" dxfId="2546" priority="78">
      <formula>G32=1</formula>
    </cfRule>
  </conditionalFormatting>
  <conditionalFormatting sqref="F36">
    <cfRule type="expression" dxfId="2545" priority="75">
      <formula>G32=0</formula>
    </cfRule>
    <cfRule type="expression" dxfId="2544" priority="76">
      <formula>G32=1</formula>
    </cfRule>
  </conditionalFormatting>
  <conditionalFormatting sqref="F37">
    <cfRule type="expression" dxfId="2543" priority="73">
      <formula>G32=0</formula>
    </cfRule>
    <cfRule type="expression" dxfId="2542" priority="74">
      <formula>G32=1</formula>
    </cfRule>
  </conditionalFormatting>
  <conditionalFormatting sqref="F38">
    <cfRule type="expression" dxfId="2541" priority="71">
      <formula>G32=0</formula>
    </cfRule>
    <cfRule type="expression" dxfId="2540" priority="72">
      <formula>G32=1</formula>
    </cfRule>
  </conditionalFormatting>
  <conditionalFormatting sqref="H33">
    <cfRule type="expression" dxfId="2539" priority="69">
      <formula>I32=1</formula>
    </cfRule>
    <cfRule type="expression" dxfId="2538" priority="70">
      <formula>I32=0</formula>
    </cfRule>
  </conditionalFormatting>
  <conditionalFormatting sqref="I33">
    <cfRule type="expression" dxfId="2537" priority="67">
      <formula>I32=1</formula>
    </cfRule>
    <cfRule type="expression" dxfId="2536" priority="68">
      <formula>I32=0</formula>
    </cfRule>
  </conditionalFormatting>
  <conditionalFormatting sqref="H34">
    <cfRule type="expression" dxfId="2535" priority="65">
      <formula>I32=0</formula>
    </cfRule>
    <cfRule type="expression" dxfId="2534" priority="66">
      <formula>I32=1</formula>
    </cfRule>
  </conditionalFormatting>
  <conditionalFormatting sqref="H35">
    <cfRule type="expression" dxfId="2533" priority="63">
      <formula>I32=0</formula>
    </cfRule>
    <cfRule type="expression" dxfId="2532" priority="64">
      <formula>I32=1</formula>
    </cfRule>
  </conditionalFormatting>
  <conditionalFormatting sqref="H36">
    <cfRule type="expression" dxfId="2531" priority="61">
      <formula>I32=0</formula>
    </cfRule>
    <cfRule type="expression" dxfId="2530" priority="62">
      <formula>I32=1</formula>
    </cfRule>
  </conditionalFormatting>
  <conditionalFormatting sqref="H37">
    <cfRule type="expression" dxfId="2529" priority="59">
      <formula>I32=0</formula>
    </cfRule>
    <cfRule type="expression" dxfId="2528" priority="60">
      <formula>I32=1</formula>
    </cfRule>
  </conditionalFormatting>
  <conditionalFormatting sqref="H38">
    <cfRule type="expression" dxfId="2527" priority="57">
      <formula>I32=0</formula>
    </cfRule>
    <cfRule type="expression" dxfId="2526" priority="58">
      <formula>I32=1</formula>
    </cfRule>
  </conditionalFormatting>
  <conditionalFormatting sqref="J33">
    <cfRule type="expression" dxfId="2525" priority="55">
      <formula>K32=1</formula>
    </cfRule>
    <cfRule type="expression" dxfId="2524" priority="56">
      <formula>K32=0</formula>
    </cfRule>
  </conditionalFormatting>
  <conditionalFormatting sqref="K33">
    <cfRule type="expression" dxfId="2523" priority="53">
      <formula>K32=1</formula>
    </cfRule>
    <cfRule type="expression" dxfId="2522" priority="54">
      <formula>K32=0</formula>
    </cfRule>
  </conditionalFormatting>
  <conditionalFormatting sqref="J34">
    <cfRule type="expression" dxfId="2521" priority="51">
      <formula>K32=0</formula>
    </cfRule>
    <cfRule type="expression" dxfId="2520" priority="52">
      <formula>K32=1</formula>
    </cfRule>
  </conditionalFormatting>
  <conditionalFormatting sqref="J35">
    <cfRule type="expression" dxfId="2519" priority="49">
      <formula>K32=0</formula>
    </cfRule>
    <cfRule type="expression" dxfId="2518" priority="50">
      <formula>K32=1</formula>
    </cfRule>
  </conditionalFormatting>
  <conditionalFormatting sqref="J36">
    <cfRule type="expression" dxfId="2517" priority="47">
      <formula>K32=0</formula>
    </cfRule>
    <cfRule type="expression" dxfId="2516" priority="48">
      <formula>K32=1</formula>
    </cfRule>
  </conditionalFormatting>
  <conditionalFormatting sqref="J37">
    <cfRule type="expression" dxfId="2515" priority="45">
      <formula>K32=0</formula>
    </cfRule>
    <cfRule type="expression" dxfId="2514" priority="46">
      <formula>K32=1</formula>
    </cfRule>
  </conditionalFormatting>
  <conditionalFormatting sqref="J38">
    <cfRule type="expression" dxfId="2513" priority="43">
      <formula>K32=0</formula>
    </cfRule>
    <cfRule type="expression" dxfId="2512" priority="44">
      <formula>K32=1</formula>
    </cfRule>
  </conditionalFormatting>
  <conditionalFormatting sqref="L33">
    <cfRule type="expression" dxfId="2511" priority="41">
      <formula>M32=1</formula>
    </cfRule>
    <cfRule type="expression" dxfId="2510" priority="42">
      <formula>M32=0</formula>
    </cfRule>
  </conditionalFormatting>
  <conditionalFormatting sqref="M33">
    <cfRule type="expression" dxfId="2509" priority="39">
      <formula>M32=1</formula>
    </cfRule>
    <cfRule type="expression" dxfId="2508" priority="40">
      <formula>M32=0</formula>
    </cfRule>
  </conditionalFormatting>
  <conditionalFormatting sqref="L34">
    <cfRule type="expression" dxfId="2507" priority="37">
      <formula>M32=0</formula>
    </cfRule>
    <cfRule type="expression" dxfId="2506" priority="38">
      <formula>M32=1</formula>
    </cfRule>
  </conditionalFormatting>
  <conditionalFormatting sqref="L35">
    <cfRule type="expression" dxfId="2505" priority="35">
      <formula>M32=0</formula>
    </cfRule>
    <cfRule type="expression" dxfId="2504" priority="36">
      <formula>M32=1</formula>
    </cfRule>
  </conditionalFormatting>
  <conditionalFormatting sqref="L36">
    <cfRule type="expression" dxfId="2503" priority="33">
      <formula>M32=0</formula>
    </cfRule>
    <cfRule type="expression" dxfId="2502" priority="34">
      <formula>M32=1</formula>
    </cfRule>
  </conditionalFormatting>
  <conditionalFormatting sqref="L37">
    <cfRule type="expression" dxfId="2501" priority="31">
      <formula>M32=0</formula>
    </cfRule>
    <cfRule type="expression" dxfId="2500" priority="32">
      <formula>M32=1</formula>
    </cfRule>
  </conditionalFormatting>
  <conditionalFormatting sqref="L38">
    <cfRule type="expression" dxfId="2499" priority="29">
      <formula>M32=0</formula>
    </cfRule>
    <cfRule type="expression" dxfId="2498" priority="30">
      <formula>M32=1</formula>
    </cfRule>
  </conditionalFormatting>
  <conditionalFormatting sqref="B40">
    <cfRule type="expression" dxfId="2497" priority="27">
      <formula>C39=1</formula>
    </cfRule>
    <cfRule type="expression" dxfId="2496" priority="28">
      <formula>C39=0</formula>
    </cfRule>
  </conditionalFormatting>
  <conditionalFormatting sqref="C40">
    <cfRule type="expression" dxfId="2495" priority="25">
      <formula>C39=1</formula>
    </cfRule>
    <cfRule type="expression" dxfId="2494" priority="26">
      <formula>C39=0</formula>
    </cfRule>
  </conditionalFormatting>
  <conditionalFormatting sqref="B41">
    <cfRule type="expression" dxfId="2493" priority="23">
      <formula>C39=0</formula>
    </cfRule>
    <cfRule type="expression" dxfId="2492" priority="24">
      <formula>C39=1</formula>
    </cfRule>
  </conditionalFormatting>
  <conditionalFormatting sqref="B42">
    <cfRule type="expression" dxfId="2491" priority="21">
      <formula>C39=0</formula>
    </cfRule>
    <cfRule type="expression" dxfId="2490" priority="22">
      <formula>C39=1</formula>
    </cfRule>
  </conditionalFormatting>
  <conditionalFormatting sqref="B43">
    <cfRule type="expression" dxfId="2489" priority="19">
      <formula>C39=0</formula>
    </cfRule>
    <cfRule type="expression" dxfId="2488" priority="20">
      <formula>C39=1</formula>
    </cfRule>
  </conditionalFormatting>
  <conditionalFormatting sqref="B44">
    <cfRule type="expression" dxfId="2487" priority="17">
      <formula>C39=0</formula>
    </cfRule>
    <cfRule type="expression" dxfId="2486" priority="18">
      <formula>C39=1</formula>
    </cfRule>
  </conditionalFormatting>
  <conditionalFormatting sqref="B45">
    <cfRule type="expression" dxfId="2485" priority="15">
      <formula>C39=0</formula>
    </cfRule>
    <cfRule type="expression" dxfId="2484" priority="16">
      <formula>C39=1</formula>
    </cfRule>
  </conditionalFormatting>
  <conditionalFormatting sqref="D40">
    <cfRule type="expression" dxfId="2483" priority="13">
      <formula>E39=1</formula>
    </cfRule>
    <cfRule type="expression" dxfId="2482" priority="14">
      <formula>E39=0</formula>
    </cfRule>
  </conditionalFormatting>
  <conditionalFormatting sqref="E40">
    <cfRule type="expression" dxfId="2481" priority="11">
      <formula>E39=1</formula>
    </cfRule>
    <cfRule type="expression" dxfId="2480" priority="12">
      <formula>E39=0</formula>
    </cfRule>
  </conditionalFormatting>
  <conditionalFormatting sqref="D41">
    <cfRule type="expression" dxfId="2479" priority="9">
      <formula>E39=0</formula>
    </cfRule>
    <cfRule type="expression" dxfId="2478" priority="10">
      <formula>E39=1</formula>
    </cfRule>
  </conditionalFormatting>
  <conditionalFormatting sqref="D42">
    <cfRule type="expression" dxfId="2477" priority="7">
      <formula>E39=0</formula>
    </cfRule>
    <cfRule type="expression" dxfId="2476" priority="8">
      <formula>E39=1</formula>
    </cfRule>
  </conditionalFormatting>
  <conditionalFormatting sqref="D43">
    <cfRule type="expression" dxfId="2475" priority="5">
      <formula>E39=0</formula>
    </cfRule>
    <cfRule type="expression" dxfId="2474" priority="6">
      <formula>E39=1</formula>
    </cfRule>
  </conditionalFormatting>
  <conditionalFormatting sqref="D44">
    <cfRule type="expression" dxfId="2473" priority="3">
      <formula>E39=0</formula>
    </cfRule>
    <cfRule type="expression" dxfId="2472" priority="4">
      <formula>E39=1</formula>
    </cfRule>
  </conditionalFormatting>
  <conditionalFormatting sqref="D45">
    <cfRule type="expression" dxfId="2471" priority="1">
      <formula>E39=0</formula>
    </cfRule>
    <cfRule type="expression" dxfId="2470" priority="2">
      <formula>E39=1</formula>
    </cfRule>
  </conditionalFormatting>
  <conditionalFormatting sqref="O39">
    <cfRule type="expression" dxfId="2469" priority="408">
      <formula>#REF!=0</formula>
    </cfRule>
    <cfRule type="expression" dxfId="2468" priority="409">
      <formula>DAY(O34)&lt;10</formula>
    </cfRule>
    <cfRule type="expression" dxfId="2467" priority="410">
      <formula>#REF!&lt;&gt;""</formula>
    </cfRule>
    <cfRule type="expression" dxfId="2466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1D22F-9FA2-41BA-BC79-1F4F8FA81503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44105</v>
      </c>
      <c r="C1" s="96">
        <f ca="1">VALUE(SUBSTITUTE(RIGHT(CELL("filename",A2),LEN(CELL("filename",A2))-FIND("]",CELL("filename",A2))),"月",""))</f>
        <v>10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10月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33" t="s">
        <v>169</v>
      </c>
      <c r="C3" s="134"/>
      <c r="D3" s="133" t="s">
        <v>168</v>
      </c>
      <c r="E3" s="134"/>
      <c r="F3" s="133" t="s">
        <v>167</v>
      </c>
      <c r="G3" s="134"/>
      <c r="H3" s="133" t="s">
        <v>166</v>
      </c>
      <c r="I3" s="134"/>
      <c r="J3" s="133" t="s">
        <v>165</v>
      </c>
      <c r="K3" s="134"/>
      <c r="L3" s="133" t="s">
        <v>164</v>
      </c>
      <c r="M3" s="134"/>
      <c r="N3" s="135" t="s">
        <v>163</v>
      </c>
      <c r="O3" s="134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0</v>
      </c>
      <c r="G4" s="89">
        <f ca="1">IF(DAY(F5)&gt;7,0,IF(F4=1,1,""))</f>
        <v>0</v>
      </c>
      <c r="H4" s="91">
        <f ca="1">IF(H5="","",VLOOKUP(H5,祝日計算!$AR$2:$AU$1099,4,FALSE))</f>
        <v>0</v>
      </c>
      <c r="I4" s="89">
        <f ca="1">IF(DAY(H5)&gt;7,0,IF(H4=1,1,""))</f>
        <v>0</v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44101</v>
      </c>
      <c r="C5" s="75" t="str">
        <f ca="1">IFERROR(VLOOKUP(B5,祝日計算!$AO$2:$AP$282,2,FALSE),"")</f>
        <v/>
      </c>
      <c r="D5" s="71">
        <f ca="1">B5+1</f>
        <v>44102</v>
      </c>
      <c r="E5" s="75" t="str">
        <f ca="1">IFERROR(VLOOKUP(D5,祝日計算!$AO$2:$AP$282,2,FALSE),"")</f>
        <v/>
      </c>
      <c r="F5" s="71">
        <f ca="1">D5+1</f>
        <v>44103</v>
      </c>
      <c r="G5" s="75" t="str">
        <f ca="1">IFERROR(VLOOKUP(F5,祝日計算!$AO$2:$AP$282,2,FALSE),"")</f>
        <v/>
      </c>
      <c r="H5" s="71">
        <f ca="1">F5+1</f>
        <v>44104</v>
      </c>
      <c r="I5" s="75" t="str">
        <f ca="1">IFERROR(VLOOKUP(H5,祝日計算!$AO$2:$AP$282,2,FALSE),"")</f>
        <v/>
      </c>
      <c r="J5" s="71">
        <f ca="1">H5+1</f>
        <v>44105</v>
      </c>
      <c r="K5" s="75" t="str">
        <f ca="1">IFERROR(VLOOKUP(J5,祝日計算!$AO$2:$AP$282,2,FALSE),"")</f>
        <v/>
      </c>
      <c r="L5" s="71">
        <f ca="1">J5+1</f>
        <v>44106</v>
      </c>
      <c r="M5" s="75" t="str">
        <f ca="1">IFERROR(VLOOKUP(L5,祝日計算!$AO$2:$AP$282,2,FALSE),"")</f>
        <v/>
      </c>
      <c r="N5" s="87">
        <f ca="1">L5+1</f>
        <v>44107</v>
      </c>
      <c r="O5" s="75" t="str">
        <f ca="1">IFERROR(VLOOKUP(N5,祝日計算!$AO$2:$AP$282,2,FALSE),"")</f>
        <v/>
      </c>
    </row>
    <row r="6" spans="2:15" ht="13.5" customHeight="1" x14ac:dyDescent="0.65"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8"/>
      <c r="O6" s="137"/>
    </row>
    <row r="7" spans="2:15" ht="13.5" customHeight="1" x14ac:dyDescent="0.65">
      <c r="B7" s="136"/>
      <c r="C7" s="137"/>
      <c r="D7" s="136"/>
      <c r="E7" s="137"/>
      <c r="F7" s="136"/>
      <c r="G7" s="137"/>
      <c r="H7" s="136"/>
      <c r="I7" s="137"/>
      <c r="J7" s="136"/>
      <c r="K7" s="137"/>
      <c r="L7" s="136"/>
      <c r="M7" s="137"/>
      <c r="N7" s="138"/>
      <c r="O7" s="137"/>
    </row>
    <row r="8" spans="2:15" ht="13.5" customHeight="1" x14ac:dyDescent="0.65">
      <c r="B8" s="136"/>
      <c r="C8" s="137"/>
      <c r="D8" s="136"/>
      <c r="E8" s="137"/>
      <c r="F8" s="136"/>
      <c r="G8" s="137"/>
      <c r="H8" s="136"/>
      <c r="I8" s="137"/>
      <c r="J8" s="136"/>
      <c r="K8" s="137"/>
      <c r="L8" s="136"/>
      <c r="M8" s="137"/>
      <c r="N8" s="138"/>
      <c r="O8" s="137"/>
    </row>
    <row r="9" spans="2:15" ht="13.5" customHeight="1" x14ac:dyDescent="0.65">
      <c r="B9" s="136"/>
      <c r="C9" s="137"/>
      <c r="D9" s="136"/>
      <c r="E9" s="137"/>
      <c r="F9" s="136"/>
      <c r="G9" s="137"/>
      <c r="H9" s="136"/>
      <c r="I9" s="137"/>
      <c r="J9" s="136"/>
      <c r="K9" s="137"/>
      <c r="L9" s="136"/>
      <c r="M9" s="137"/>
      <c r="N9" s="138"/>
      <c r="O9" s="137"/>
    </row>
    <row r="10" spans="2:15" ht="13.5" customHeight="1" x14ac:dyDescent="0.65">
      <c r="B10" s="139"/>
      <c r="C10" s="140"/>
      <c r="D10" s="139"/>
      <c r="E10" s="140"/>
      <c r="F10" s="139"/>
      <c r="G10" s="140"/>
      <c r="H10" s="139"/>
      <c r="I10" s="140"/>
      <c r="J10" s="139"/>
      <c r="K10" s="140"/>
      <c r="L10" s="139"/>
      <c r="M10" s="140"/>
      <c r="N10" s="141"/>
      <c r="O10" s="140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0</v>
      </c>
      <c r="G11" s="85" t="str">
        <f ca="1">IF(F11=1,1,"")</f>
        <v/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44108</v>
      </c>
      <c r="C12" s="75" t="str">
        <f ca="1">IFERROR(VLOOKUP(B12,祝日計算!$AO$2:$AP$282,2,FALSE),"")</f>
        <v/>
      </c>
      <c r="D12" s="71">
        <f ca="1">B12+1</f>
        <v>44109</v>
      </c>
      <c r="E12" s="75" t="str">
        <f ca="1">IFERROR(VLOOKUP(D12,祝日計算!$AO$2:$AP$282,2,FALSE),"")</f>
        <v/>
      </c>
      <c r="F12" s="71">
        <f ca="1">D12+1</f>
        <v>44110</v>
      </c>
      <c r="G12" s="75" t="str">
        <f ca="1">IFERROR(VLOOKUP(F12,祝日計算!$AO$2:$AP$282,2,FALSE),"")</f>
        <v/>
      </c>
      <c r="H12" s="71">
        <f ca="1">F12+1</f>
        <v>44111</v>
      </c>
      <c r="I12" s="75" t="str">
        <f ca="1">IFERROR(VLOOKUP(H12,祝日計算!$AO$2:$AP$282,2,FALSE),"")</f>
        <v/>
      </c>
      <c r="J12" s="71">
        <f ca="1">H12+1</f>
        <v>44112</v>
      </c>
      <c r="K12" s="75" t="str">
        <f ca="1">IFERROR(VLOOKUP(J12,祝日計算!$AO$2:$AP$282,2,FALSE),"")</f>
        <v/>
      </c>
      <c r="L12" s="71">
        <f ca="1">J12+1</f>
        <v>44113</v>
      </c>
      <c r="M12" s="75" t="str">
        <f ca="1">IFERROR(VLOOKUP(L12,祝日計算!$AO$2:$AP$282,2,FALSE),"")</f>
        <v/>
      </c>
      <c r="N12" s="87">
        <f ca="1">L12+1</f>
        <v>44114</v>
      </c>
      <c r="O12" s="75" t="str">
        <f ca="1">IFERROR(VLOOKUP(N12,祝日計算!$AO$2:$AP$282,2,FALSE),"")</f>
        <v/>
      </c>
    </row>
    <row r="13" spans="2:15" ht="13.5" customHeight="1" x14ac:dyDescent="0.65">
      <c r="B13" s="136"/>
      <c r="C13" s="137"/>
      <c r="D13" s="136"/>
      <c r="E13" s="137"/>
      <c r="F13" s="136"/>
      <c r="G13" s="137"/>
      <c r="H13" s="136"/>
      <c r="I13" s="137"/>
      <c r="J13" s="136"/>
      <c r="K13" s="137"/>
      <c r="L13" s="136"/>
      <c r="M13" s="137"/>
      <c r="N13" s="138"/>
      <c r="O13" s="137"/>
    </row>
    <row r="14" spans="2:15" ht="13.5" customHeight="1" x14ac:dyDescent="0.65">
      <c r="B14" s="136"/>
      <c r="C14" s="137"/>
      <c r="D14" s="136"/>
      <c r="E14" s="137"/>
      <c r="F14" s="136"/>
      <c r="G14" s="137"/>
      <c r="H14" s="136"/>
      <c r="I14" s="137"/>
      <c r="J14" s="136"/>
      <c r="K14" s="137"/>
      <c r="L14" s="136"/>
      <c r="M14" s="137"/>
      <c r="N14" s="138"/>
      <c r="O14" s="137"/>
    </row>
    <row r="15" spans="2:15" ht="13.5" customHeight="1" x14ac:dyDescent="0.65">
      <c r="B15" s="136"/>
      <c r="C15" s="137"/>
      <c r="D15" s="136"/>
      <c r="E15" s="137"/>
      <c r="F15" s="136"/>
      <c r="G15" s="137"/>
      <c r="H15" s="136"/>
      <c r="I15" s="137"/>
      <c r="J15" s="136"/>
      <c r="K15" s="137"/>
      <c r="L15" s="136"/>
      <c r="M15" s="137"/>
      <c r="N15" s="138"/>
      <c r="O15" s="137"/>
    </row>
    <row r="16" spans="2:15" ht="13.5" customHeight="1" x14ac:dyDescent="0.65">
      <c r="B16" s="136"/>
      <c r="C16" s="137"/>
      <c r="D16" s="136"/>
      <c r="E16" s="137"/>
      <c r="F16" s="136"/>
      <c r="G16" s="137"/>
      <c r="H16" s="136"/>
      <c r="I16" s="137"/>
      <c r="J16" s="136"/>
      <c r="K16" s="137"/>
      <c r="L16" s="136"/>
      <c r="M16" s="137"/>
      <c r="N16" s="138"/>
      <c r="O16" s="137"/>
    </row>
    <row r="17" spans="2:15" ht="13.5" customHeight="1" x14ac:dyDescent="0.65">
      <c r="B17" s="139"/>
      <c r="C17" s="140"/>
      <c r="D17" s="139"/>
      <c r="E17" s="140"/>
      <c r="F17" s="139"/>
      <c r="G17" s="140"/>
      <c r="H17" s="139"/>
      <c r="I17" s="140"/>
      <c r="J17" s="139"/>
      <c r="K17" s="140"/>
      <c r="L17" s="139"/>
      <c r="M17" s="140"/>
      <c r="N17" s="141"/>
      <c r="O17" s="140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1</v>
      </c>
      <c r="G18" s="85">
        <f ca="1">IF(F18=1,1,"")</f>
        <v>1</v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44115</v>
      </c>
      <c r="C19" s="75" t="str">
        <f ca="1">IFERROR(VLOOKUP(B19,祝日計算!$AO$2:$AP$282,2,FALSE),"")</f>
        <v/>
      </c>
      <c r="D19" s="71">
        <f ca="1">B19+1</f>
        <v>44116</v>
      </c>
      <c r="E19" s="75" t="str">
        <f ca="1">IFERROR(VLOOKUP(D19,祝日計算!$AO$2:$AP$282,2,FALSE),"")</f>
        <v/>
      </c>
      <c r="F19" s="71">
        <f ca="1">D19+1</f>
        <v>44117</v>
      </c>
      <c r="G19" s="75" t="str">
        <f ca="1">IFERROR(VLOOKUP(F19,祝日計算!$AO$2:$AP$282,2,FALSE),"")</f>
        <v/>
      </c>
      <c r="H19" s="71">
        <f ca="1">F19+1</f>
        <v>44118</v>
      </c>
      <c r="I19" s="75" t="str">
        <f ca="1">IFERROR(VLOOKUP(H19,祝日計算!$AO$2:$AP$282,2,FALSE),"")</f>
        <v/>
      </c>
      <c r="J19" s="71">
        <f ca="1">H19+1</f>
        <v>44119</v>
      </c>
      <c r="K19" s="75" t="str">
        <f ca="1">IFERROR(VLOOKUP(J19,祝日計算!$AO$2:$AP$282,2,FALSE),"")</f>
        <v/>
      </c>
      <c r="L19" s="71">
        <f ca="1">J19+1</f>
        <v>44120</v>
      </c>
      <c r="M19" s="75" t="str">
        <f ca="1">IFERROR(VLOOKUP(L19,祝日計算!$AO$2:$AP$282,2,FALSE),"")</f>
        <v/>
      </c>
      <c r="N19" s="87">
        <f ca="1">L19+1</f>
        <v>44121</v>
      </c>
      <c r="O19" s="75" t="str">
        <f ca="1">IFERROR(VLOOKUP(N19,祝日計算!$AO$2:$AP$282,2,FALSE),"")</f>
        <v/>
      </c>
    </row>
    <row r="20" spans="2:15" ht="13.5" customHeight="1" x14ac:dyDescent="0.65">
      <c r="B20" s="136"/>
      <c r="C20" s="137"/>
      <c r="D20" s="136"/>
      <c r="E20" s="137"/>
      <c r="F20" s="136"/>
      <c r="G20" s="137"/>
      <c r="H20" s="136"/>
      <c r="I20" s="137"/>
      <c r="J20" s="136"/>
      <c r="K20" s="137"/>
      <c r="L20" s="136"/>
      <c r="M20" s="137"/>
      <c r="N20" s="138"/>
      <c r="O20" s="137"/>
    </row>
    <row r="21" spans="2:15" ht="13.5" customHeight="1" x14ac:dyDescent="0.65">
      <c r="B21" s="136"/>
      <c r="C21" s="137"/>
      <c r="D21" s="136"/>
      <c r="E21" s="137"/>
      <c r="F21" s="136"/>
      <c r="G21" s="137"/>
      <c r="H21" s="136"/>
      <c r="I21" s="137"/>
      <c r="J21" s="136"/>
      <c r="K21" s="137"/>
      <c r="L21" s="136"/>
      <c r="M21" s="137"/>
      <c r="N21" s="138"/>
      <c r="O21" s="137"/>
    </row>
    <row r="22" spans="2:15" ht="13.5" customHeight="1" x14ac:dyDescent="0.65">
      <c r="B22" s="136"/>
      <c r="C22" s="137"/>
      <c r="D22" s="136"/>
      <c r="E22" s="137"/>
      <c r="F22" s="136"/>
      <c r="G22" s="137"/>
      <c r="H22" s="136"/>
      <c r="I22" s="137"/>
      <c r="J22" s="136"/>
      <c r="K22" s="137"/>
      <c r="L22" s="136"/>
      <c r="M22" s="137"/>
      <c r="N22" s="138"/>
      <c r="O22" s="137"/>
    </row>
    <row r="23" spans="2:15" ht="13.5" customHeight="1" x14ac:dyDescent="0.65">
      <c r="B23" s="136"/>
      <c r="C23" s="137"/>
      <c r="D23" s="136"/>
      <c r="E23" s="137"/>
      <c r="F23" s="136"/>
      <c r="G23" s="137"/>
      <c r="H23" s="136"/>
      <c r="I23" s="137"/>
      <c r="J23" s="136"/>
      <c r="K23" s="137"/>
      <c r="L23" s="136"/>
      <c r="M23" s="137"/>
      <c r="N23" s="138"/>
      <c r="O23" s="137"/>
    </row>
    <row r="24" spans="2:15" ht="13.5" customHeight="1" x14ac:dyDescent="0.65">
      <c r="B24" s="139"/>
      <c r="C24" s="140"/>
      <c r="D24" s="139"/>
      <c r="E24" s="140"/>
      <c r="F24" s="139"/>
      <c r="G24" s="140"/>
      <c r="H24" s="139"/>
      <c r="I24" s="140"/>
      <c r="J24" s="139"/>
      <c r="K24" s="140"/>
      <c r="L24" s="139"/>
      <c r="M24" s="140"/>
      <c r="N24" s="141"/>
      <c r="O24" s="140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0</v>
      </c>
      <c r="G25" s="85" t="str">
        <f ca="1">IF(F25=1,1,"")</f>
        <v/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44122</v>
      </c>
      <c r="C26" s="75" t="str">
        <f ca="1">IFERROR(VLOOKUP(B26,祝日計算!$AO$2:$AP$282,2,FALSE),"")</f>
        <v/>
      </c>
      <c r="D26" s="71">
        <f ca="1">B26+1</f>
        <v>44123</v>
      </c>
      <c r="E26" s="75" t="str">
        <f ca="1">IFERROR(VLOOKUP(D26,祝日計算!$AO$2:$AP$282,2,FALSE),"")</f>
        <v/>
      </c>
      <c r="F26" s="71">
        <f ca="1">D26+1</f>
        <v>44124</v>
      </c>
      <c r="G26" s="75" t="str">
        <f ca="1">IFERROR(VLOOKUP(F26,祝日計算!$AO$2:$AP$282,2,FALSE),"")</f>
        <v/>
      </c>
      <c r="H26" s="71">
        <f ca="1">F26+1</f>
        <v>44125</v>
      </c>
      <c r="I26" s="75" t="str">
        <f ca="1">IFERROR(VLOOKUP(H26,祝日計算!$AO$2:$AP$282,2,FALSE),"")</f>
        <v/>
      </c>
      <c r="J26" s="71">
        <f ca="1">H26+1</f>
        <v>44126</v>
      </c>
      <c r="K26" s="75" t="str">
        <f ca="1">IFERROR(VLOOKUP(J26,祝日計算!$AO$2:$AP$282,2,FALSE),"")</f>
        <v/>
      </c>
      <c r="L26" s="71">
        <f ca="1">J26+1</f>
        <v>44127</v>
      </c>
      <c r="M26" s="75" t="str">
        <f ca="1">IFERROR(VLOOKUP(L26,祝日計算!$AO$2:$AP$282,2,FALSE),"")</f>
        <v/>
      </c>
      <c r="N26" s="87">
        <f ca="1">L26+1</f>
        <v>44128</v>
      </c>
      <c r="O26" s="75" t="str">
        <f ca="1">IFERROR(VLOOKUP(N26,祝日計算!$AO$2:$AP$282,2,FALSE),"")</f>
        <v/>
      </c>
    </row>
    <row r="27" spans="2:15" ht="13.5" customHeight="1" x14ac:dyDescent="0.65">
      <c r="B27" s="136"/>
      <c r="C27" s="137"/>
      <c r="D27" s="136"/>
      <c r="E27" s="137"/>
      <c r="F27" s="136"/>
      <c r="G27" s="137"/>
      <c r="H27" s="136"/>
      <c r="I27" s="137"/>
      <c r="J27" s="136"/>
      <c r="K27" s="137"/>
      <c r="L27" s="136"/>
      <c r="M27" s="137"/>
      <c r="N27" s="138"/>
      <c r="O27" s="137"/>
    </row>
    <row r="28" spans="2:15" ht="13.5" customHeight="1" x14ac:dyDescent="0.65"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8"/>
      <c r="O28" s="137"/>
    </row>
    <row r="29" spans="2:15" ht="13.5" customHeight="1" x14ac:dyDescent="0.65">
      <c r="B29" s="136"/>
      <c r="C29" s="137"/>
      <c r="D29" s="136"/>
      <c r="E29" s="137"/>
      <c r="F29" s="136"/>
      <c r="G29" s="137"/>
      <c r="H29" s="136"/>
      <c r="I29" s="137"/>
      <c r="J29" s="136"/>
      <c r="K29" s="137"/>
      <c r="L29" s="136"/>
      <c r="M29" s="137"/>
      <c r="N29" s="138"/>
      <c r="O29" s="137"/>
    </row>
    <row r="30" spans="2:15" ht="13.5" customHeight="1" x14ac:dyDescent="0.65">
      <c r="B30" s="136"/>
      <c r="C30" s="137"/>
      <c r="D30" s="136"/>
      <c r="E30" s="137"/>
      <c r="F30" s="136"/>
      <c r="G30" s="137"/>
      <c r="H30" s="136"/>
      <c r="I30" s="137"/>
      <c r="J30" s="136"/>
      <c r="K30" s="137"/>
      <c r="L30" s="136"/>
      <c r="M30" s="137"/>
      <c r="N30" s="138"/>
      <c r="O30" s="137"/>
    </row>
    <row r="31" spans="2:15" ht="13.5" customHeight="1" x14ac:dyDescent="0.65">
      <c r="B31" s="139"/>
      <c r="C31" s="140"/>
      <c r="D31" s="139"/>
      <c r="E31" s="140"/>
      <c r="F31" s="139"/>
      <c r="G31" s="140"/>
      <c r="H31" s="139"/>
      <c r="I31" s="140"/>
      <c r="J31" s="139"/>
      <c r="K31" s="140"/>
      <c r="L31" s="139"/>
      <c r="M31" s="140"/>
      <c r="N31" s="141"/>
      <c r="O31" s="140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0</v>
      </c>
      <c r="I32" s="85" t="str">
        <f ca="1">IF(DAY(H33)&lt;10,0,IF(H32=1,1,""))</f>
        <v/>
      </c>
      <c r="J32" s="86">
        <f ca="1">IF(J33="","",VLOOKUP(J33,祝日計算!$AR$2:$AU$1099,4,FALSE))</f>
        <v>0</v>
      </c>
      <c r="K32" s="85" t="str">
        <f ca="1">IF(DAY(J33)&lt;10,0,IF(J32=1,1,""))</f>
        <v/>
      </c>
      <c r="L32" s="86">
        <f ca="1">IF(L33="","",VLOOKUP(L33,祝日計算!$AR$2:$AU$1099,4,FALSE))</f>
        <v>0</v>
      </c>
      <c r="M32" s="85" t="str">
        <f ca="1">IF(DAY(L33)&lt;10,0,IF(L32=1,1,""))</f>
        <v/>
      </c>
      <c r="N32" s="88">
        <f ca="1">IF(N33="","",VLOOKUP(N33,祝日計算!$AR$2:$AU$1099,4,FALSE))</f>
        <v>1</v>
      </c>
      <c r="O32" s="85">
        <f ca="1">IF(DAY(N33)&lt;10,0,IF(N32=1,IF(O33&lt;&gt;"",1,2),""))</f>
        <v>2</v>
      </c>
    </row>
    <row r="33" spans="2:15" ht="13.5" customHeight="1" x14ac:dyDescent="0.65">
      <c r="B33" s="71">
        <f ca="1">N26+1</f>
        <v>44129</v>
      </c>
      <c r="C33" s="75" t="str">
        <f ca="1">IFERROR(VLOOKUP(B33,祝日計算!$AO$2:$AP$282,2,FALSE),"")</f>
        <v/>
      </c>
      <c r="D33" s="71">
        <f ca="1">B33+1</f>
        <v>44130</v>
      </c>
      <c r="E33" s="75" t="str">
        <f ca="1">IFERROR(VLOOKUP(D33,祝日計算!$AO$2:$AP$282,2,FALSE),"")</f>
        <v/>
      </c>
      <c r="F33" s="71">
        <f ca="1">D33+1</f>
        <v>44131</v>
      </c>
      <c r="G33" s="75" t="str">
        <f ca="1">IFERROR(VLOOKUP(F33,祝日計算!$AO$2:$AP$282,2,FALSE),"")</f>
        <v/>
      </c>
      <c r="H33" s="71">
        <f ca="1">F33+1</f>
        <v>44132</v>
      </c>
      <c r="I33" s="75" t="str">
        <f ca="1">IFERROR(VLOOKUP(H33,祝日計算!$AO$2:$AP$282,2,FALSE),"")</f>
        <v/>
      </c>
      <c r="J33" s="71">
        <f ca="1">H33+1</f>
        <v>44133</v>
      </c>
      <c r="K33" s="75" t="str">
        <f ca="1">IFERROR(VLOOKUP(J33,祝日計算!$AO$2:$AP$282,2,FALSE),"")</f>
        <v/>
      </c>
      <c r="L33" s="71">
        <f ca="1">J33+1</f>
        <v>44134</v>
      </c>
      <c r="M33" s="75" t="str">
        <f ca="1">IFERROR(VLOOKUP(L33,祝日計算!$AO$2:$AP$282,2,FALSE),"")</f>
        <v/>
      </c>
      <c r="N33" s="87">
        <f ca="1">L33+1</f>
        <v>44135</v>
      </c>
      <c r="O33" s="75" t="str">
        <f ca="1">IFERROR(VLOOKUP(N33,祝日計算!$AO$2:$AP$282,2,FALSE),"")</f>
        <v/>
      </c>
    </row>
    <row r="34" spans="2:15" ht="13.5" customHeight="1" x14ac:dyDescent="0.65">
      <c r="B34" s="136"/>
      <c r="C34" s="137"/>
      <c r="D34" s="136"/>
      <c r="E34" s="137"/>
      <c r="F34" s="136"/>
      <c r="G34" s="137"/>
      <c r="H34" s="136"/>
      <c r="I34" s="137"/>
      <c r="J34" s="136"/>
      <c r="K34" s="137"/>
      <c r="L34" s="136"/>
      <c r="M34" s="137"/>
      <c r="N34" s="138"/>
      <c r="O34" s="137"/>
    </row>
    <row r="35" spans="2:15" ht="13.5" customHeight="1" x14ac:dyDescent="0.65">
      <c r="B35" s="136"/>
      <c r="C35" s="137"/>
      <c r="D35" s="136"/>
      <c r="E35" s="137"/>
      <c r="F35" s="136"/>
      <c r="G35" s="137"/>
      <c r="H35" s="136"/>
      <c r="I35" s="137"/>
      <c r="J35" s="136"/>
      <c r="K35" s="137"/>
      <c r="L35" s="136"/>
      <c r="M35" s="137"/>
      <c r="N35" s="138"/>
      <c r="O35" s="137"/>
    </row>
    <row r="36" spans="2:15" ht="13.5" customHeight="1" x14ac:dyDescent="0.65">
      <c r="B36" s="136"/>
      <c r="C36" s="137"/>
      <c r="D36" s="136"/>
      <c r="E36" s="137"/>
      <c r="F36" s="136"/>
      <c r="G36" s="137"/>
      <c r="H36" s="136"/>
      <c r="I36" s="137"/>
      <c r="J36" s="136"/>
      <c r="K36" s="137"/>
      <c r="L36" s="136"/>
      <c r="M36" s="137"/>
      <c r="N36" s="138"/>
      <c r="O36" s="137"/>
    </row>
    <row r="37" spans="2:15" ht="13.5" customHeight="1" x14ac:dyDescent="0.65">
      <c r="B37" s="136"/>
      <c r="C37" s="137"/>
      <c r="D37" s="136"/>
      <c r="E37" s="137"/>
      <c r="F37" s="136"/>
      <c r="G37" s="137"/>
      <c r="H37" s="136"/>
      <c r="I37" s="137"/>
      <c r="J37" s="136"/>
      <c r="K37" s="137"/>
      <c r="L37" s="136"/>
      <c r="M37" s="137"/>
      <c r="N37" s="138"/>
      <c r="O37" s="137"/>
    </row>
    <row r="38" spans="2:15" ht="13.5" customHeight="1" x14ac:dyDescent="0.65"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41"/>
      <c r="O38" s="140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44136</v>
      </c>
      <c r="C40" s="75" t="str">
        <f ca="1">IFERROR(VLOOKUP(B40,祝日計算!$AO$2:$AP$282,2,FALSE),"")</f>
        <v/>
      </c>
      <c r="D40" s="71">
        <f ca="1">B40+1</f>
        <v>44137</v>
      </c>
      <c r="E40" s="75" t="str">
        <f ca="1">IFERROR(VLOOKUP(D40,祝日計算!$AO$2:$AP$282,2,FALSE),"")</f>
        <v/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2:15" ht="13.5" customHeight="1" x14ac:dyDescent="0.65">
      <c r="B41" s="136"/>
      <c r="C41" s="137"/>
      <c r="D41" s="136"/>
      <c r="E41" s="137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2:15" ht="13.5" customHeight="1" x14ac:dyDescent="0.65">
      <c r="B42" s="136"/>
      <c r="C42" s="137"/>
      <c r="D42" s="136"/>
      <c r="E42" s="137"/>
      <c r="F42" s="143"/>
      <c r="G42" s="143"/>
      <c r="H42" s="143"/>
      <c r="I42" s="143"/>
      <c r="J42" s="143"/>
      <c r="K42" s="143"/>
      <c r="L42" s="143"/>
      <c r="M42" s="143"/>
      <c r="N42" s="143"/>
      <c r="O42" s="143"/>
    </row>
    <row r="43" spans="2:15" ht="13.5" customHeight="1" x14ac:dyDescent="0.65">
      <c r="B43" s="136"/>
      <c r="C43" s="137"/>
      <c r="D43" s="136"/>
      <c r="E43" s="137"/>
      <c r="F43" s="143"/>
      <c r="G43" s="143"/>
      <c r="H43" s="143"/>
      <c r="I43" s="143"/>
      <c r="J43" s="143"/>
      <c r="K43" s="143"/>
      <c r="L43" s="143"/>
      <c r="M43" s="143"/>
      <c r="N43" s="143"/>
      <c r="O43" s="143"/>
    </row>
    <row r="44" spans="2:15" ht="13.5" customHeight="1" x14ac:dyDescent="0.65">
      <c r="B44" s="136"/>
      <c r="C44" s="137"/>
      <c r="D44" s="136"/>
      <c r="E44" s="137"/>
      <c r="F44" s="143"/>
      <c r="G44" s="143"/>
      <c r="H44" s="143"/>
      <c r="I44" s="143"/>
      <c r="J44" s="143"/>
      <c r="K44" s="143"/>
      <c r="L44" s="143"/>
      <c r="M44" s="143"/>
      <c r="N44" s="143"/>
      <c r="O44" s="143"/>
    </row>
    <row r="45" spans="2:15" ht="13.5" customHeight="1" x14ac:dyDescent="0.65">
      <c r="B45" s="139"/>
      <c r="C45" s="140"/>
      <c r="D45" s="139"/>
      <c r="E45" s="140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</sheetData>
  <sheetProtection algorithmName="SHA-512" hashValue="dcng2HaTdZmkw+le0sr8whAfGguJKWb11E6O/DW4O0MOzfRWNDwwWTYbZeu8sWt8TXxPlZOfS4nFQD+F+KhI+w==" saltValue="s7lA7YbLxIXv2fXIq2o8Xg==" spinCount="100000" sheet="1" selectLockedCells="1"/>
  <mergeCells count="198"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</mergeCells>
  <phoneticPr fontId="3"/>
  <conditionalFormatting sqref="G39 I39 K39 M39">
    <cfRule type="expression" dxfId="2465" priority="373">
      <formula>DAY(G34)&lt;10</formula>
    </cfRule>
    <cfRule type="expression" dxfId="2464" priority="374">
      <formula>H34=1</formula>
    </cfRule>
  </conditionalFormatting>
  <conditionalFormatting sqref="B6:C6">
    <cfRule type="expression" dxfId="2463" priority="375">
      <formula>C4=1</formula>
    </cfRule>
    <cfRule type="expression" dxfId="2462" priority="376">
      <formula>C4=0</formula>
    </cfRule>
  </conditionalFormatting>
  <conditionalFormatting sqref="C5">
    <cfRule type="expression" dxfId="2461" priority="377">
      <formula>DAY(B5)&gt;7</formula>
    </cfRule>
    <cfRule type="expression" dxfId="2460" priority="378">
      <formula>B4=1</formula>
    </cfRule>
  </conditionalFormatting>
  <conditionalFormatting sqref="B5">
    <cfRule type="expression" dxfId="2459" priority="379">
      <formula>C4=1</formula>
    </cfRule>
    <cfRule type="expression" dxfId="2458" priority="380">
      <formula>C4=0</formula>
    </cfRule>
  </conditionalFormatting>
  <conditionalFormatting sqref="O5">
    <cfRule type="expression" dxfId="2457" priority="381">
      <formula>O4=2</formula>
    </cfRule>
    <cfRule type="expression" dxfId="2456" priority="382">
      <formula>O4=1</formula>
    </cfRule>
  </conditionalFormatting>
  <conditionalFormatting sqref="C12">
    <cfRule type="expression" dxfId="2455" priority="383">
      <formula>C11=1</formula>
    </cfRule>
  </conditionalFormatting>
  <conditionalFormatting sqref="B12">
    <cfRule type="expression" dxfId="2454" priority="384">
      <formula>C11=1</formula>
    </cfRule>
  </conditionalFormatting>
  <conditionalFormatting sqref="O33">
    <cfRule type="expression" dxfId="2453" priority="391">
      <formula>O32=0</formula>
    </cfRule>
    <cfRule type="expression" dxfId="2452" priority="392">
      <formula>O32=1</formula>
    </cfRule>
    <cfRule type="expression" dxfId="2451" priority="393">
      <formula>O32=2</formula>
    </cfRule>
  </conditionalFormatting>
  <conditionalFormatting sqref="N39">
    <cfRule type="expression" dxfId="2450" priority="394">
      <formula>#REF!=0</formula>
    </cfRule>
    <cfRule type="expression" dxfId="2449" priority="395">
      <formula>DAY(N34)&lt;10</formula>
    </cfRule>
    <cfRule type="expression" dxfId="2448" priority="396">
      <formula>O34&lt;&gt;""</formula>
    </cfRule>
    <cfRule type="expression" dxfId="2447" priority="397">
      <formula>#REF!=1</formula>
    </cfRule>
  </conditionalFormatting>
  <conditionalFormatting sqref="N5">
    <cfRule type="expression" dxfId="2446" priority="398">
      <formula>O4=2</formula>
    </cfRule>
    <cfRule type="expression" dxfId="2445" priority="399">
      <formula>O4=1</formula>
    </cfRule>
  </conditionalFormatting>
  <conditionalFormatting sqref="N34">
    <cfRule type="expression" dxfId="2444" priority="400">
      <formula>O32=0</formula>
    </cfRule>
    <cfRule type="expression" dxfId="2443" priority="401">
      <formula>O32=1</formula>
    </cfRule>
    <cfRule type="expression" dxfId="2442" priority="402">
      <formula>O32=2</formula>
    </cfRule>
  </conditionalFormatting>
  <conditionalFormatting sqref="N33">
    <cfRule type="expression" dxfId="2441" priority="403">
      <formula>O32=0</formula>
    </cfRule>
    <cfRule type="expression" dxfId="2440" priority="404">
      <formula>O32=1</formula>
    </cfRule>
    <cfRule type="expression" dxfId="2439" priority="405">
      <formula>O32=2</formula>
    </cfRule>
  </conditionalFormatting>
  <conditionalFormatting sqref="L39 J39 H39 F39">
    <cfRule type="expression" dxfId="2438" priority="406">
      <formula>DAY(F34)&lt;10</formula>
    </cfRule>
    <cfRule type="expression" dxfId="2437" priority="407">
      <formula>#REF!=1</formula>
    </cfRule>
  </conditionalFormatting>
  <conditionalFormatting sqref="B7:C7">
    <cfRule type="expression" dxfId="2436" priority="371">
      <formula>C4=1</formula>
    </cfRule>
    <cfRule type="expression" dxfId="2435" priority="372">
      <formula>C4=0</formula>
    </cfRule>
  </conditionalFormatting>
  <conditionalFormatting sqref="B8:C8">
    <cfRule type="expression" dxfId="2434" priority="369">
      <formula>C4=1</formula>
    </cfRule>
    <cfRule type="expression" dxfId="2433" priority="370">
      <formula>C4=0</formula>
    </cfRule>
  </conditionalFormatting>
  <conditionalFormatting sqref="B9:C9">
    <cfRule type="expression" dxfId="2432" priority="367">
      <formula>C4=1</formula>
    </cfRule>
    <cfRule type="expression" dxfId="2431" priority="368">
      <formula>C4=0</formula>
    </cfRule>
  </conditionalFormatting>
  <conditionalFormatting sqref="B10:C10">
    <cfRule type="expression" dxfId="2430" priority="365">
      <formula>C4=1</formula>
    </cfRule>
    <cfRule type="expression" dxfId="2429" priority="366">
      <formula>C4=0</formula>
    </cfRule>
  </conditionalFormatting>
  <conditionalFormatting sqref="D6:E6">
    <cfRule type="expression" dxfId="2428" priority="359">
      <formula>E4=1</formula>
    </cfRule>
    <cfRule type="expression" dxfId="2427" priority="360">
      <formula>E4=0</formula>
    </cfRule>
  </conditionalFormatting>
  <conditionalFormatting sqref="E5">
    <cfRule type="expression" dxfId="2426" priority="361">
      <formula>DAY(D5)&gt;7</formula>
    </cfRule>
    <cfRule type="expression" dxfId="2425" priority="362">
      <formula>D4=1</formula>
    </cfRule>
  </conditionalFormatting>
  <conditionalFormatting sqref="D5">
    <cfRule type="expression" dxfId="2424" priority="363">
      <formula>E4=1</formula>
    </cfRule>
    <cfRule type="expression" dxfId="2423" priority="364">
      <formula>E4=0</formula>
    </cfRule>
  </conditionalFormatting>
  <conditionalFormatting sqref="D7:E7">
    <cfRule type="expression" dxfId="2422" priority="357">
      <formula>E4=1</formula>
    </cfRule>
    <cfRule type="expression" dxfId="2421" priority="358">
      <formula>E4=0</formula>
    </cfRule>
  </conditionalFormatting>
  <conditionalFormatting sqref="D8:E8">
    <cfRule type="expression" dxfId="2420" priority="355">
      <formula>E4=1</formula>
    </cfRule>
    <cfRule type="expression" dxfId="2419" priority="356">
      <formula>E4=0</formula>
    </cfRule>
  </conditionalFormatting>
  <conditionalFormatting sqref="D9:E9">
    <cfRule type="expression" dxfId="2418" priority="353">
      <formula>E4=1</formula>
    </cfRule>
    <cfRule type="expression" dxfId="2417" priority="354">
      <formula>E4=0</formula>
    </cfRule>
  </conditionalFormatting>
  <conditionalFormatting sqref="D10:E10">
    <cfRule type="expression" dxfId="2416" priority="351">
      <formula>E4=1</formula>
    </cfRule>
    <cfRule type="expression" dxfId="2415" priority="352">
      <formula>E4=0</formula>
    </cfRule>
  </conditionalFormatting>
  <conditionalFormatting sqref="F6:G6">
    <cfRule type="expression" dxfId="2414" priority="345">
      <formula>G4=1</formula>
    </cfRule>
    <cfRule type="expression" dxfId="2413" priority="346">
      <formula>G4=0</formula>
    </cfRule>
  </conditionalFormatting>
  <conditionalFormatting sqref="G5">
    <cfRule type="expression" dxfId="2412" priority="347">
      <formula>DAY(F5)&gt;7</formula>
    </cfRule>
    <cfRule type="expression" dxfId="2411" priority="348">
      <formula>F4=1</formula>
    </cfRule>
  </conditionalFormatting>
  <conditionalFormatting sqref="F5">
    <cfRule type="expression" dxfId="2410" priority="349">
      <formula>G4=1</formula>
    </cfRule>
    <cfRule type="expression" dxfId="2409" priority="350">
      <formula>G4=0</formula>
    </cfRule>
  </conditionalFormatting>
  <conditionalFormatting sqref="F7:G7">
    <cfRule type="expression" dxfId="2408" priority="343">
      <formula>G4=1</formula>
    </cfRule>
    <cfRule type="expression" dxfId="2407" priority="344">
      <formula>G4=0</formula>
    </cfRule>
  </conditionalFormatting>
  <conditionalFormatting sqref="F8:G8">
    <cfRule type="expression" dxfId="2406" priority="341">
      <formula>G4=1</formula>
    </cfRule>
    <cfRule type="expression" dxfId="2405" priority="342">
      <formula>G4=0</formula>
    </cfRule>
  </conditionalFormatting>
  <conditionalFormatting sqref="F9:G9">
    <cfRule type="expression" dxfId="2404" priority="339">
      <formula>G4=1</formula>
    </cfRule>
    <cfRule type="expression" dxfId="2403" priority="340">
      <formula>G4=0</formula>
    </cfRule>
  </conditionalFormatting>
  <conditionalFormatting sqref="F10:G10">
    <cfRule type="expression" dxfId="2402" priority="337">
      <formula>G4=1</formula>
    </cfRule>
    <cfRule type="expression" dxfId="2401" priority="338">
      <formula>G4=0</formula>
    </cfRule>
  </conditionalFormatting>
  <conditionalFormatting sqref="H6:I6">
    <cfRule type="expression" dxfId="2400" priority="331">
      <formula>I4=1</formula>
    </cfRule>
    <cfRule type="expression" dxfId="2399" priority="332">
      <formula>I4=0</formula>
    </cfRule>
  </conditionalFormatting>
  <conditionalFormatting sqref="I5">
    <cfRule type="expression" dxfId="2398" priority="333">
      <formula>DAY(H5)&gt;7</formula>
    </cfRule>
    <cfRule type="expression" dxfId="2397" priority="334">
      <formula>H4=1</formula>
    </cfRule>
  </conditionalFormatting>
  <conditionalFormatting sqref="H5">
    <cfRule type="expression" dxfId="2396" priority="335">
      <formula>I4=1</formula>
    </cfRule>
    <cfRule type="expression" dxfId="2395" priority="336">
      <formula>I4=0</formula>
    </cfRule>
  </conditionalFormatting>
  <conditionalFormatting sqref="H7:I7">
    <cfRule type="expression" dxfId="2394" priority="329">
      <formula>I4=1</formula>
    </cfRule>
    <cfRule type="expression" dxfId="2393" priority="330">
      <formula>I4=0</formula>
    </cfRule>
  </conditionalFormatting>
  <conditionalFormatting sqref="H8:I8">
    <cfRule type="expression" dxfId="2392" priority="327">
      <formula>I4=1</formula>
    </cfRule>
    <cfRule type="expression" dxfId="2391" priority="328">
      <formula>I4=0</formula>
    </cfRule>
  </conditionalFormatting>
  <conditionalFormatting sqref="H9:I9">
    <cfRule type="expression" dxfId="2390" priority="325">
      <formula>I4=1</formula>
    </cfRule>
    <cfRule type="expression" dxfId="2389" priority="326">
      <formula>I4=0</formula>
    </cfRule>
  </conditionalFormatting>
  <conditionalFormatting sqref="H10:I10">
    <cfRule type="expression" dxfId="2388" priority="323">
      <formula>I4=1</formula>
    </cfRule>
    <cfRule type="expression" dxfId="2387" priority="324">
      <formula>I4=0</formula>
    </cfRule>
  </conditionalFormatting>
  <conditionalFormatting sqref="J6:K6">
    <cfRule type="expression" dxfId="2386" priority="317">
      <formula>K4=1</formula>
    </cfRule>
    <cfRule type="expression" dxfId="2385" priority="318">
      <formula>K4=0</formula>
    </cfRule>
  </conditionalFormatting>
  <conditionalFormatting sqref="K5">
    <cfRule type="expression" dxfId="2384" priority="319">
      <formula>DAY(J5)&gt;7</formula>
    </cfRule>
    <cfRule type="expression" dxfId="2383" priority="320">
      <formula>J4=1</formula>
    </cfRule>
  </conditionalFormatting>
  <conditionalFormatting sqref="J5">
    <cfRule type="expression" dxfId="2382" priority="321">
      <formula>K4=1</formula>
    </cfRule>
    <cfRule type="expression" dxfId="2381" priority="322">
      <formula>K4=0</formula>
    </cfRule>
  </conditionalFormatting>
  <conditionalFormatting sqref="J7:K7">
    <cfRule type="expression" dxfId="2380" priority="315">
      <formula>K4=1</formula>
    </cfRule>
    <cfRule type="expression" dxfId="2379" priority="316">
      <formula>K4=0</formula>
    </cfRule>
  </conditionalFormatting>
  <conditionalFormatting sqref="J8:K8">
    <cfRule type="expression" dxfId="2378" priority="313">
      <formula>K4=1</formula>
    </cfRule>
    <cfRule type="expression" dxfId="2377" priority="314">
      <formula>K4=0</formula>
    </cfRule>
  </conditionalFormatting>
  <conditionalFormatting sqref="J9:K9">
    <cfRule type="expression" dxfId="2376" priority="311">
      <formula>K4=1</formula>
    </cfRule>
    <cfRule type="expression" dxfId="2375" priority="312">
      <formula>K4=0</formula>
    </cfRule>
  </conditionalFormatting>
  <conditionalFormatting sqref="J10:K10">
    <cfRule type="expression" dxfId="2374" priority="309">
      <formula>K4=1</formula>
    </cfRule>
    <cfRule type="expression" dxfId="2373" priority="310">
      <formula>K4=0</formula>
    </cfRule>
  </conditionalFormatting>
  <conditionalFormatting sqref="L6:M6">
    <cfRule type="expression" dxfId="2372" priority="303">
      <formula>M4=1</formula>
    </cfRule>
    <cfRule type="expression" dxfId="2371" priority="304">
      <formula>M4=0</formula>
    </cfRule>
  </conditionalFormatting>
  <conditionalFormatting sqref="M5">
    <cfRule type="expression" dxfId="2370" priority="305">
      <formula>DAY(L5)&gt;7</formula>
    </cfRule>
    <cfRule type="expression" dxfId="2369" priority="306">
      <formula>L4=1</formula>
    </cfRule>
  </conditionalFormatting>
  <conditionalFormatting sqref="L5">
    <cfRule type="expression" dxfId="2368" priority="307">
      <formula>M4=1</formula>
    </cfRule>
    <cfRule type="expression" dxfId="2367" priority="308">
      <formula>M4=0</formula>
    </cfRule>
  </conditionalFormatting>
  <conditionalFormatting sqref="L7:M7">
    <cfRule type="expression" dxfId="2366" priority="301">
      <formula>M4=1</formula>
    </cfRule>
    <cfRule type="expression" dxfId="2365" priority="302">
      <formula>M4=0</formula>
    </cfRule>
  </conditionalFormatting>
  <conditionalFormatting sqref="L8:M8">
    <cfRule type="expression" dxfId="2364" priority="299">
      <formula>M4=1</formula>
    </cfRule>
    <cfRule type="expression" dxfId="2363" priority="300">
      <formula>M4=0</formula>
    </cfRule>
  </conditionalFormatting>
  <conditionalFormatting sqref="L9:M9">
    <cfRule type="expression" dxfId="2362" priority="297">
      <formula>M4=1</formula>
    </cfRule>
    <cfRule type="expression" dxfId="2361" priority="298">
      <formula>M4=0</formula>
    </cfRule>
  </conditionalFormatting>
  <conditionalFormatting sqref="L10:M10">
    <cfRule type="expression" dxfId="2360" priority="295">
      <formula>M4=1</formula>
    </cfRule>
    <cfRule type="expression" dxfId="2359" priority="296">
      <formula>M4=0</formula>
    </cfRule>
  </conditionalFormatting>
  <conditionalFormatting sqref="N6">
    <cfRule type="expression" dxfId="2358" priority="293">
      <formula>O4=1</formula>
    </cfRule>
    <cfRule type="expression" dxfId="2357" priority="294">
      <formula>O4=2</formula>
    </cfRule>
  </conditionalFormatting>
  <conditionalFormatting sqref="N7">
    <cfRule type="expression" dxfId="2356" priority="291">
      <formula>O4=1</formula>
    </cfRule>
    <cfRule type="expression" dxfId="2355" priority="292">
      <formula>O4=2</formula>
    </cfRule>
  </conditionalFormatting>
  <conditionalFormatting sqref="N8">
    <cfRule type="expression" dxfId="2354" priority="289">
      <formula>O4=1</formula>
    </cfRule>
    <cfRule type="expression" dxfId="2353" priority="290">
      <formula>O4=2</formula>
    </cfRule>
  </conditionalFormatting>
  <conditionalFormatting sqref="N9">
    <cfRule type="expression" dxfId="2352" priority="287">
      <formula>O4=1</formula>
    </cfRule>
    <cfRule type="expression" dxfId="2351" priority="288">
      <formula>O4=2</formula>
    </cfRule>
  </conditionalFormatting>
  <conditionalFormatting sqref="N10">
    <cfRule type="expression" dxfId="2350" priority="285">
      <formula>O4=1</formula>
    </cfRule>
    <cfRule type="expression" dxfId="2349" priority="286">
      <formula>O4=2</formula>
    </cfRule>
  </conditionalFormatting>
  <conditionalFormatting sqref="O12">
    <cfRule type="expression" dxfId="2348" priority="281">
      <formula>O11=2</formula>
    </cfRule>
    <cfRule type="expression" dxfId="2347" priority="282">
      <formula>O11=1</formula>
    </cfRule>
  </conditionalFormatting>
  <conditionalFormatting sqref="N12">
    <cfRule type="expression" dxfId="2346" priority="283">
      <formula>O11=2</formula>
    </cfRule>
    <cfRule type="expression" dxfId="2345" priority="284">
      <formula>O11=1</formula>
    </cfRule>
  </conditionalFormatting>
  <conditionalFormatting sqref="N13">
    <cfRule type="expression" dxfId="2344" priority="279">
      <formula>O11=1</formula>
    </cfRule>
    <cfRule type="expression" dxfId="2343" priority="280">
      <formula>O11=2</formula>
    </cfRule>
  </conditionalFormatting>
  <conditionalFormatting sqref="N14">
    <cfRule type="expression" dxfId="2342" priority="277">
      <formula>O11=1</formula>
    </cfRule>
    <cfRule type="expression" dxfId="2341" priority="278">
      <formula>O11=2</formula>
    </cfRule>
  </conditionalFormatting>
  <conditionalFormatting sqref="N15">
    <cfRule type="expression" dxfId="2340" priority="275">
      <formula>O11=1</formula>
    </cfRule>
    <cfRule type="expression" dxfId="2339" priority="276">
      <formula>O11=2</formula>
    </cfRule>
  </conditionalFormatting>
  <conditionalFormatting sqref="N16">
    <cfRule type="expression" dxfId="2338" priority="273">
      <formula>O11=1</formula>
    </cfRule>
    <cfRule type="expression" dxfId="2337" priority="274">
      <formula>O11=2</formula>
    </cfRule>
  </conditionalFormatting>
  <conditionalFormatting sqref="N17">
    <cfRule type="expression" dxfId="2336" priority="271">
      <formula>O11=1</formula>
    </cfRule>
    <cfRule type="expression" dxfId="2335" priority="272">
      <formula>O11=2</formula>
    </cfRule>
  </conditionalFormatting>
  <conditionalFormatting sqref="O19">
    <cfRule type="expression" dxfId="2334" priority="267">
      <formula>O18=2</formula>
    </cfRule>
    <cfRule type="expression" dxfId="2333" priority="268">
      <formula>O18=1</formula>
    </cfRule>
  </conditionalFormatting>
  <conditionalFormatting sqref="N19">
    <cfRule type="expression" dxfId="2332" priority="269">
      <formula>O18=2</formula>
    </cfRule>
    <cfRule type="expression" dxfId="2331" priority="270">
      <formula>O18=1</formula>
    </cfRule>
  </conditionalFormatting>
  <conditionalFormatting sqref="N20">
    <cfRule type="expression" dxfId="2330" priority="265">
      <formula>O18=1</formula>
    </cfRule>
    <cfRule type="expression" dxfId="2329" priority="266">
      <formula>O18=2</formula>
    </cfRule>
  </conditionalFormatting>
  <conditionalFormatting sqref="N21">
    <cfRule type="expression" dxfId="2328" priority="263">
      <formula>O18=1</formula>
    </cfRule>
    <cfRule type="expression" dxfId="2327" priority="264">
      <formula>O18=2</formula>
    </cfRule>
  </conditionalFormatting>
  <conditionalFormatting sqref="N22">
    <cfRule type="expression" dxfId="2326" priority="261">
      <formula>O18=1</formula>
    </cfRule>
    <cfRule type="expression" dxfId="2325" priority="262">
      <formula>O18=2</formula>
    </cfRule>
  </conditionalFormatting>
  <conditionalFormatting sqref="N23">
    <cfRule type="expression" dxfId="2324" priority="259">
      <formula>O18=1</formula>
    </cfRule>
    <cfRule type="expression" dxfId="2323" priority="260">
      <formula>O18=2</formula>
    </cfRule>
  </conditionalFormatting>
  <conditionalFormatting sqref="N24">
    <cfRule type="expression" dxfId="2322" priority="257">
      <formula>O18=1</formula>
    </cfRule>
    <cfRule type="expression" dxfId="2321" priority="258">
      <formula>O18=2</formula>
    </cfRule>
  </conditionalFormatting>
  <conditionalFormatting sqref="O26">
    <cfRule type="expression" dxfId="2320" priority="253">
      <formula>O25=2</formula>
    </cfRule>
    <cfRule type="expression" dxfId="2319" priority="254">
      <formula>O25=1</formula>
    </cfRule>
  </conditionalFormatting>
  <conditionalFormatting sqref="N26">
    <cfRule type="expression" dxfId="2318" priority="255">
      <formula>O25=2</formula>
    </cfRule>
    <cfRule type="expression" dxfId="2317" priority="256">
      <formula>O25=1</formula>
    </cfRule>
  </conditionalFormatting>
  <conditionalFormatting sqref="N27">
    <cfRule type="expression" dxfId="2316" priority="251">
      <formula>O25=1</formula>
    </cfRule>
    <cfRule type="expression" dxfId="2315" priority="252">
      <formula>O25=2</formula>
    </cfRule>
  </conditionalFormatting>
  <conditionalFormatting sqref="N28">
    <cfRule type="expression" dxfId="2314" priority="249">
      <formula>O25=1</formula>
    </cfRule>
    <cfRule type="expression" dxfId="2313" priority="250">
      <formula>O25=2</formula>
    </cfRule>
  </conditionalFormatting>
  <conditionalFormatting sqref="N29">
    <cfRule type="expression" dxfId="2312" priority="247">
      <formula>O25=1</formula>
    </cfRule>
    <cfRule type="expression" dxfId="2311" priority="248">
      <formula>O25=2</formula>
    </cfRule>
  </conditionalFormatting>
  <conditionalFormatting sqref="N30">
    <cfRule type="expression" dxfId="2310" priority="245">
      <formula>O25=1</formula>
    </cfRule>
    <cfRule type="expression" dxfId="2309" priority="246">
      <formula>O25=2</formula>
    </cfRule>
  </conditionalFormatting>
  <conditionalFormatting sqref="N31">
    <cfRule type="expression" dxfId="2308" priority="243">
      <formula>O25=1</formula>
    </cfRule>
    <cfRule type="expression" dxfId="2307" priority="244">
      <formula>O25=2</formula>
    </cfRule>
  </conditionalFormatting>
  <conditionalFormatting sqref="N35">
    <cfRule type="expression" dxfId="2306" priority="240">
      <formula>O32=0</formula>
    </cfRule>
    <cfRule type="expression" dxfId="2305" priority="241">
      <formula>O32=1</formula>
    </cfRule>
    <cfRule type="expression" dxfId="2304" priority="242">
      <formula>O32=2</formula>
    </cfRule>
  </conditionalFormatting>
  <conditionalFormatting sqref="N36">
    <cfRule type="expression" dxfId="2303" priority="237">
      <formula>O32=0</formula>
    </cfRule>
    <cfRule type="expression" dxfId="2302" priority="238">
      <formula>O32=1</formula>
    </cfRule>
    <cfRule type="expression" dxfId="2301" priority="239">
      <formula>O32=2</formula>
    </cfRule>
  </conditionalFormatting>
  <conditionalFormatting sqref="N37">
    <cfRule type="expression" dxfId="2300" priority="234">
      <formula>O32=0</formula>
    </cfRule>
    <cfRule type="expression" dxfId="2299" priority="235">
      <formula>O32=1</formula>
    </cfRule>
    <cfRule type="expression" dxfId="2298" priority="236">
      <formula>O32=2</formula>
    </cfRule>
  </conditionalFormatting>
  <conditionalFormatting sqref="N38">
    <cfRule type="expression" dxfId="2297" priority="231">
      <formula>O32=0</formula>
    </cfRule>
    <cfRule type="expression" dxfId="2296" priority="232">
      <formula>O32=1</formula>
    </cfRule>
    <cfRule type="expression" dxfId="2295" priority="233">
      <formula>O32=2</formula>
    </cfRule>
  </conditionalFormatting>
  <conditionalFormatting sqref="B13:C13">
    <cfRule type="expression" dxfId="2294" priority="230">
      <formula>C11=1</formula>
    </cfRule>
  </conditionalFormatting>
  <conditionalFormatting sqref="B14:C14">
    <cfRule type="expression" dxfId="2293" priority="229">
      <formula>C11=1</formula>
    </cfRule>
  </conditionalFormatting>
  <conditionalFormatting sqref="B15:C15">
    <cfRule type="expression" dxfId="2292" priority="228">
      <formula>C11=1</formula>
    </cfRule>
  </conditionalFormatting>
  <conditionalFormatting sqref="B16:C16">
    <cfRule type="expression" dxfId="2291" priority="227">
      <formula>C11=1</formula>
    </cfRule>
  </conditionalFormatting>
  <conditionalFormatting sqref="B17:C17">
    <cfRule type="expression" dxfId="2290" priority="226">
      <formula>C11=1</formula>
    </cfRule>
  </conditionalFormatting>
  <conditionalFormatting sqref="E12">
    <cfRule type="expression" dxfId="2289" priority="224">
      <formula>E11=1</formula>
    </cfRule>
  </conditionalFormatting>
  <conditionalFormatting sqref="D12">
    <cfRule type="expression" dxfId="2288" priority="225">
      <formula>E11=1</formula>
    </cfRule>
  </conditionalFormatting>
  <conditionalFormatting sqref="D13:E13">
    <cfRule type="expression" dxfId="2287" priority="223">
      <formula>E11=1</formula>
    </cfRule>
  </conditionalFormatting>
  <conditionalFormatting sqref="D14:E14">
    <cfRule type="expression" dxfId="2286" priority="222">
      <formula>E11=1</formula>
    </cfRule>
  </conditionalFormatting>
  <conditionalFormatting sqref="D15:E15">
    <cfRule type="expression" dxfId="2285" priority="221">
      <formula>E11=1</formula>
    </cfRule>
  </conditionalFormatting>
  <conditionalFormatting sqref="D16:E16">
    <cfRule type="expression" dxfId="2284" priority="220">
      <formula>E11=1</formula>
    </cfRule>
  </conditionalFormatting>
  <conditionalFormatting sqref="D17:E17">
    <cfRule type="expression" dxfId="2283" priority="219">
      <formula>E11=1</formula>
    </cfRule>
  </conditionalFormatting>
  <conditionalFormatting sqref="G12">
    <cfRule type="expression" dxfId="2282" priority="217">
      <formula>G11=1</formula>
    </cfRule>
  </conditionalFormatting>
  <conditionalFormatting sqref="F12">
    <cfRule type="expression" dxfId="2281" priority="218">
      <formula>G11=1</formula>
    </cfRule>
  </conditionalFormatting>
  <conditionalFormatting sqref="F13:G13">
    <cfRule type="expression" dxfId="2280" priority="216">
      <formula>G11=1</formula>
    </cfRule>
  </conditionalFormatting>
  <conditionalFormatting sqref="F14:G14">
    <cfRule type="expression" dxfId="2279" priority="215">
      <formula>G11=1</formula>
    </cfRule>
  </conditionalFormatting>
  <conditionalFormatting sqref="F15:G15">
    <cfRule type="expression" dxfId="2278" priority="214">
      <formula>G11=1</formula>
    </cfRule>
  </conditionalFormatting>
  <conditionalFormatting sqref="F16:G16">
    <cfRule type="expression" dxfId="2277" priority="213">
      <formula>G11=1</formula>
    </cfRule>
  </conditionalFormatting>
  <conditionalFormatting sqref="F17:G17">
    <cfRule type="expression" dxfId="2276" priority="212">
      <formula>G11=1</formula>
    </cfRule>
  </conditionalFormatting>
  <conditionalFormatting sqref="I12">
    <cfRule type="expression" dxfId="2275" priority="210">
      <formula>I11=1</formula>
    </cfRule>
  </conditionalFormatting>
  <conditionalFormatting sqref="H12">
    <cfRule type="expression" dxfId="2274" priority="211">
      <formula>I11=1</formula>
    </cfRule>
  </conditionalFormatting>
  <conditionalFormatting sqref="H13:I13">
    <cfRule type="expression" dxfId="2273" priority="209">
      <formula>I11=1</formula>
    </cfRule>
  </conditionalFormatting>
  <conditionalFormatting sqref="H14:I14">
    <cfRule type="expression" dxfId="2272" priority="208">
      <formula>I11=1</formula>
    </cfRule>
  </conditionalFormatting>
  <conditionalFormatting sqref="H15:I15">
    <cfRule type="expression" dxfId="2271" priority="207">
      <formula>I11=1</formula>
    </cfRule>
  </conditionalFormatting>
  <conditionalFormatting sqref="H16:I16">
    <cfRule type="expression" dxfId="2270" priority="206">
      <formula>I11=1</formula>
    </cfRule>
  </conditionalFormatting>
  <conditionalFormatting sqref="H17:I17">
    <cfRule type="expression" dxfId="2269" priority="205">
      <formula>I11=1</formula>
    </cfRule>
  </conditionalFormatting>
  <conditionalFormatting sqref="K12">
    <cfRule type="expression" dxfId="2268" priority="203">
      <formula>K11=1</formula>
    </cfRule>
  </conditionalFormatting>
  <conditionalFormatting sqref="J12">
    <cfRule type="expression" dxfId="2267" priority="204">
      <formula>K11=1</formula>
    </cfRule>
  </conditionalFormatting>
  <conditionalFormatting sqref="J13:K13">
    <cfRule type="expression" dxfId="2266" priority="202">
      <formula>K11=1</formula>
    </cfRule>
  </conditionalFormatting>
  <conditionalFormatting sqref="J14:K14">
    <cfRule type="expression" dxfId="2265" priority="201">
      <formula>K11=1</formula>
    </cfRule>
  </conditionalFormatting>
  <conditionalFormatting sqref="J15:K15">
    <cfRule type="expression" dxfId="2264" priority="200">
      <formula>K11=1</formula>
    </cfRule>
  </conditionalFormatting>
  <conditionalFormatting sqref="J16:K16">
    <cfRule type="expression" dxfId="2263" priority="199">
      <formula>K11=1</formula>
    </cfRule>
  </conditionalFormatting>
  <conditionalFormatting sqref="J17:K17">
    <cfRule type="expression" dxfId="2262" priority="198">
      <formula>K11=1</formula>
    </cfRule>
  </conditionalFormatting>
  <conditionalFormatting sqref="M12">
    <cfRule type="expression" dxfId="2261" priority="196">
      <formula>M11=1</formula>
    </cfRule>
  </conditionalFormatting>
  <conditionalFormatting sqref="L12">
    <cfRule type="expression" dxfId="2260" priority="197">
      <formula>M11=1</formula>
    </cfRule>
  </conditionalFormatting>
  <conditionalFormatting sqref="L13:M13">
    <cfRule type="expression" dxfId="2259" priority="195">
      <formula>M11=1</formula>
    </cfRule>
  </conditionalFormatting>
  <conditionalFormatting sqref="L14:M14">
    <cfRule type="expression" dxfId="2258" priority="194">
      <formula>M11=1</formula>
    </cfRule>
  </conditionalFormatting>
  <conditionalFormatting sqref="L15:M15">
    <cfRule type="expression" dxfId="2257" priority="193">
      <formula>M11=1</formula>
    </cfRule>
  </conditionalFormatting>
  <conditionalFormatting sqref="L16:M16">
    <cfRule type="expression" dxfId="2256" priority="192">
      <formula>M11=1</formula>
    </cfRule>
  </conditionalFormatting>
  <conditionalFormatting sqref="L17:M17">
    <cfRule type="expression" dxfId="2255" priority="191">
      <formula>M11=1</formula>
    </cfRule>
  </conditionalFormatting>
  <conditionalFormatting sqref="C19">
    <cfRule type="expression" dxfId="2254" priority="189">
      <formula>C18=1</formula>
    </cfRule>
  </conditionalFormatting>
  <conditionalFormatting sqref="B19">
    <cfRule type="expression" dxfId="2253" priority="190">
      <formula>C18=1</formula>
    </cfRule>
  </conditionalFormatting>
  <conditionalFormatting sqref="B20:C20">
    <cfRule type="expression" dxfId="2252" priority="188">
      <formula>C18=1</formula>
    </cfRule>
  </conditionalFormatting>
  <conditionalFormatting sqref="B21:C21">
    <cfRule type="expression" dxfId="2251" priority="187">
      <formula>C18=1</formula>
    </cfRule>
  </conditionalFormatting>
  <conditionalFormatting sqref="B22:C22">
    <cfRule type="expression" dxfId="2250" priority="186">
      <formula>C18=1</formula>
    </cfRule>
  </conditionalFormatting>
  <conditionalFormatting sqref="B23:C23">
    <cfRule type="expression" dxfId="2249" priority="185">
      <formula>C18=1</formula>
    </cfRule>
  </conditionalFormatting>
  <conditionalFormatting sqref="B24:C24">
    <cfRule type="expression" dxfId="2248" priority="184">
      <formula>C18=1</formula>
    </cfRule>
  </conditionalFormatting>
  <conditionalFormatting sqref="E19">
    <cfRule type="expression" dxfId="2247" priority="182">
      <formula>E18=1</formula>
    </cfRule>
  </conditionalFormatting>
  <conditionalFormatting sqref="D19">
    <cfRule type="expression" dxfId="2246" priority="183">
      <formula>E18=1</formula>
    </cfRule>
  </conditionalFormatting>
  <conditionalFormatting sqref="D20:E20">
    <cfRule type="expression" dxfId="2245" priority="181">
      <formula>E18=1</formula>
    </cfRule>
  </conditionalFormatting>
  <conditionalFormatting sqref="D21:E21">
    <cfRule type="expression" dxfId="2244" priority="180">
      <formula>E18=1</formula>
    </cfRule>
  </conditionalFormatting>
  <conditionalFormatting sqref="D22:E22">
    <cfRule type="expression" dxfId="2243" priority="179">
      <formula>E18=1</formula>
    </cfRule>
  </conditionalFormatting>
  <conditionalFormatting sqref="D23:E23">
    <cfRule type="expression" dxfId="2242" priority="178">
      <formula>E18=1</formula>
    </cfRule>
  </conditionalFormatting>
  <conditionalFormatting sqref="D24:E24">
    <cfRule type="expression" dxfId="2241" priority="177">
      <formula>E18=1</formula>
    </cfRule>
  </conditionalFormatting>
  <conditionalFormatting sqref="G19">
    <cfRule type="expression" dxfId="2240" priority="175">
      <formula>G18=1</formula>
    </cfRule>
  </conditionalFormatting>
  <conditionalFormatting sqref="F19">
    <cfRule type="expression" dxfId="2239" priority="176">
      <formula>G18=1</formula>
    </cfRule>
  </conditionalFormatting>
  <conditionalFormatting sqref="F20:G20">
    <cfRule type="expression" dxfId="2238" priority="174">
      <formula>G18=1</formula>
    </cfRule>
  </conditionalFormatting>
  <conditionalFormatting sqref="F21:G21">
    <cfRule type="expression" dxfId="2237" priority="173">
      <formula>G18=1</formula>
    </cfRule>
  </conditionalFormatting>
  <conditionalFormatting sqref="F22:G22">
    <cfRule type="expression" dxfId="2236" priority="172">
      <formula>G18=1</formula>
    </cfRule>
  </conditionalFormatting>
  <conditionalFormatting sqref="F23:G23">
    <cfRule type="expression" dxfId="2235" priority="171">
      <formula>G18=1</formula>
    </cfRule>
  </conditionalFormatting>
  <conditionalFormatting sqref="F24:G24">
    <cfRule type="expression" dxfId="2234" priority="170">
      <formula>G18=1</formula>
    </cfRule>
  </conditionalFormatting>
  <conditionalFormatting sqref="I19">
    <cfRule type="expression" dxfId="2233" priority="168">
      <formula>I18=1</formula>
    </cfRule>
  </conditionalFormatting>
  <conditionalFormatting sqref="H19">
    <cfRule type="expression" dxfId="2232" priority="169">
      <formula>I18=1</formula>
    </cfRule>
  </conditionalFormatting>
  <conditionalFormatting sqref="H20:I20">
    <cfRule type="expression" dxfId="2231" priority="167">
      <formula>I18=1</formula>
    </cfRule>
  </conditionalFormatting>
  <conditionalFormatting sqref="H21:I21">
    <cfRule type="expression" dxfId="2230" priority="166">
      <formula>I18=1</formula>
    </cfRule>
  </conditionalFormatting>
  <conditionalFormatting sqref="H22:I22">
    <cfRule type="expression" dxfId="2229" priority="165">
      <formula>I18=1</formula>
    </cfRule>
  </conditionalFormatting>
  <conditionalFormatting sqref="H23:I23">
    <cfRule type="expression" dxfId="2228" priority="164">
      <formula>I18=1</formula>
    </cfRule>
  </conditionalFormatting>
  <conditionalFormatting sqref="H24:I24">
    <cfRule type="expression" dxfId="2227" priority="163">
      <formula>I18=1</formula>
    </cfRule>
  </conditionalFormatting>
  <conditionalFormatting sqref="K19">
    <cfRule type="expression" dxfId="2226" priority="161">
      <formula>K18=1</formula>
    </cfRule>
  </conditionalFormatting>
  <conditionalFormatting sqref="J19">
    <cfRule type="expression" dxfId="2225" priority="162">
      <formula>K18=1</formula>
    </cfRule>
  </conditionalFormatting>
  <conditionalFormatting sqref="J20:K20">
    <cfRule type="expression" dxfId="2224" priority="160">
      <formula>K18=1</formula>
    </cfRule>
  </conditionalFormatting>
  <conditionalFormatting sqref="J21:K21">
    <cfRule type="expression" dxfId="2223" priority="159">
      <formula>K18=1</formula>
    </cfRule>
  </conditionalFormatting>
  <conditionalFormatting sqref="J22:K22">
    <cfRule type="expression" dxfId="2222" priority="158">
      <formula>K18=1</formula>
    </cfRule>
  </conditionalFormatting>
  <conditionalFormatting sqref="J23:K23">
    <cfRule type="expression" dxfId="2221" priority="157">
      <formula>K18=1</formula>
    </cfRule>
  </conditionalFormatting>
  <conditionalFormatting sqref="J24:K24">
    <cfRule type="expression" dxfId="2220" priority="156">
      <formula>K18=1</formula>
    </cfRule>
  </conditionalFormatting>
  <conditionalFormatting sqref="M19">
    <cfRule type="expression" dxfId="2219" priority="154">
      <formula>M18=1</formula>
    </cfRule>
  </conditionalFormatting>
  <conditionalFormatting sqref="L19">
    <cfRule type="expression" dxfId="2218" priority="155">
      <formula>M18=1</formula>
    </cfRule>
  </conditionalFormatting>
  <conditionalFormatting sqref="L20:M20">
    <cfRule type="expression" dxfId="2217" priority="153">
      <formula>M18=1</formula>
    </cfRule>
  </conditionalFormatting>
  <conditionalFormatting sqref="L21:M21">
    <cfRule type="expression" dxfId="2216" priority="152">
      <formula>M18=1</formula>
    </cfRule>
  </conditionalFormatting>
  <conditionalFormatting sqref="L22:M22">
    <cfRule type="expression" dxfId="2215" priority="151">
      <formula>M18=1</formula>
    </cfRule>
  </conditionalFormatting>
  <conditionalFormatting sqref="L23:M23">
    <cfRule type="expression" dxfId="2214" priority="150">
      <formula>M18=1</formula>
    </cfRule>
  </conditionalFormatting>
  <conditionalFormatting sqref="L24:M24">
    <cfRule type="expression" dxfId="2213" priority="149">
      <formula>M18=1</formula>
    </cfRule>
  </conditionalFormatting>
  <conditionalFormatting sqref="C26">
    <cfRule type="expression" dxfId="2212" priority="147">
      <formula>C25=1</formula>
    </cfRule>
  </conditionalFormatting>
  <conditionalFormatting sqref="B26">
    <cfRule type="expression" dxfId="2211" priority="148">
      <formula>C25=1</formula>
    </cfRule>
  </conditionalFormatting>
  <conditionalFormatting sqref="B27:C27">
    <cfRule type="expression" dxfId="2210" priority="146">
      <formula>C25=1</formula>
    </cfRule>
  </conditionalFormatting>
  <conditionalFormatting sqref="B28:C28">
    <cfRule type="expression" dxfId="2209" priority="145">
      <formula>C25=1</formula>
    </cfRule>
  </conditionalFormatting>
  <conditionalFormatting sqref="B29:C29">
    <cfRule type="expression" dxfId="2208" priority="144">
      <formula>C25=1</formula>
    </cfRule>
  </conditionalFormatting>
  <conditionalFormatting sqref="B30:C30">
    <cfRule type="expression" dxfId="2207" priority="143">
      <formula>C25=1</formula>
    </cfRule>
  </conditionalFormatting>
  <conditionalFormatting sqref="B31:C31">
    <cfRule type="expression" dxfId="2206" priority="142">
      <formula>C25=1</formula>
    </cfRule>
  </conditionalFormatting>
  <conditionalFormatting sqref="E26">
    <cfRule type="expression" dxfId="2205" priority="140">
      <formula>E25=1</formula>
    </cfRule>
  </conditionalFormatting>
  <conditionalFormatting sqref="D26">
    <cfRule type="expression" dxfId="2204" priority="141">
      <formula>E25=1</formula>
    </cfRule>
  </conditionalFormatting>
  <conditionalFormatting sqref="D27:E27">
    <cfRule type="expression" dxfId="2203" priority="139">
      <formula>E25=1</formula>
    </cfRule>
  </conditionalFormatting>
  <conditionalFormatting sqref="D28:E28">
    <cfRule type="expression" dxfId="2202" priority="138">
      <formula>E25=1</formula>
    </cfRule>
  </conditionalFormatting>
  <conditionalFormatting sqref="D29:E29">
    <cfRule type="expression" dxfId="2201" priority="137">
      <formula>E25=1</formula>
    </cfRule>
  </conditionalFormatting>
  <conditionalFormatting sqref="D30:E30">
    <cfRule type="expression" dxfId="2200" priority="136">
      <formula>E25=1</formula>
    </cfRule>
  </conditionalFormatting>
  <conditionalFormatting sqref="D31:E31">
    <cfRule type="expression" dxfId="2199" priority="135">
      <formula>E25=1</formula>
    </cfRule>
  </conditionalFormatting>
  <conditionalFormatting sqref="G26">
    <cfRule type="expression" dxfId="2198" priority="133">
      <formula>G25=1</formula>
    </cfRule>
  </conditionalFormatting>
  <conditionalFormatting sqref="F26">
    <cfRule type="expression" dxfId="2197" priority="134">
      <formula>G25=1</formula>
    </cfRule>
  </conditionalFormatting>
  <conditionalFormatting sqref="F27:G27">
    <cfRule type="expression" dxfId="2196" priority="132">
      <formula>G25=1</formula>
    </cfRule>
  </conditionalFormatting>
  <conditionalFormatting sqref="F28:G28">
    <cfRule type="expression" dxfId="2195" priority="131">
      <formula>G25=1</formula>
    </cfRule>
  </conditionalFormatting>
  <conditionalFormatting sqref="F29:G29">
    <cfRule type="expression" dxfId="2194" priority="130">
      <formula>G25=1</formula>
    </cfRule>
  </conditionalFormatting>
  <conditionalFormatting sqref="F30:G30">
    <cfRule type="expression" dxfId="2193" priority="129">
      <formula>G25=1</formula>
    </cfRule>
  </conditionalFormatting>
  <conditionalFormatting sqref="F31:G31">
    <cfRule type="expression" dxfId="2192" priority="128">
      <formula>G25=1</formula>
    </cfRule>
  </conditionalFormatting>
  <conditionalFormatting sqref="I26">
    <cfRule type="expression" dxfId="2191" priority="126">
      <formula>I25=1</formula>
    </cfRule>
  </conditionalFormatting>
  <conditionalFormatting sqref="H26">
    <cfRule type="expression" dxfId="2190" priority="127">
      <formula>I25=1</formula>
    </cfRule>
  </conditionalFormatting>
  <conditionalFormatting sqref="H27:I27">
    <cfRule type="expression" dxfId="2189" priority="125">
      <formula>I25=1</formula>
    </cfRule>
  </conditionalFormatting>
  <conditionalFormatting sqref="H28:I28">
    <cfRule type="expression" dxfId="2188" priority="124">
      <formula>I25=1</formula>
    </cfRule>
  </conditionalFormatting>
  <conditionalFormatting sqref="H29:I29">
    <cfRule type="expression" dxfId="2187" priority="123">
      <formula>I25=1</formula>
    </cfRule>
  </conditionalFormatting>
  <conditionalFormatting sqref="H30:I30">
    <cfRule type="expression" dxfId="2186" priority="122">
      <formula>I25=1</formula>
    </cfRule>
  </conditionalFormatting>
  <conditionalFormatting sqref="H31:I31">
    <cfRule type="expression" dxfId="2185" priority="121">
      <formula>I25=1</formula>
    </cfRule>
  </conditionalFormatting>
  <conditionalFormatting sqref="K26">
    <cfRule type="expression" dxfId="2184" priority="119">
      <formula>K25=1</formula>
    </cfRule>
  </conditionalFormatting>
  <conditionalFormatting sqref="J26">
    <cfRule type="expression" dxfId="2183" priority="120">
      <formula>K25=1</formula>
    </cfRule>
  </conditionalFormatting>
  <conditionalFormatting sqref="J27:K27">
    <cfRule type="expression" dxfId="2182" priority="118">
      <formula>K25=1</formula>
    </cfRule>
  </conditionalFormatting>
  <conditionalFormatting sqref="J28:K28">
    <cfRule type="expression" dxfId="2181" priority="117">
      <formula>K25=1</formula>
    </cfRule>
  </conditionalFormatting>
  <conditionalFormatting sqref="J29:K29">
    <cfRule type="expression" dxfId="2180" priority="116">
      <formula>K25=1</formula>
    </cfRule>
  </conditionalFormatting>
  <conditionalFormatting sqref="J30:K30">
    <cfRule type="expression" dxfId="2179" priority="115">
      <formula>K25=1</formula>
    </cfRule>
  </conditionalFormatting>
  <conditionalFormatting sqref="J31:K31">
    <cfRule type="expression" dxfId="2178" priority="114">
      <formula>K25=1</formula>
    </cfRule>
  </conditionalFormatting>
  <conditionalFormatting sqref="M26">
    <cfRule type="expression" dxfId="2177" priority="112">
      <formula>M25=1</formula>
    </cfRule>
  </conditionalFormatting>
  <conditionalFormatting sqref="L26">
    <cfRule type="expression" dxfId="2176" priority="113">
      <formula>M25=1</formula>
    </cfRule>
  </conditionalFormatting>
  <conditionalFormatting sqref="L27:M27">
    <cfRule type="expression" dxfId="2175" priority="111">
      <formula>M25=1</formula>
    </cfRule>
  </conditionalFormatting>
  <conditionalFormatting sqref="L28:M28">
    <cfRule type="expression" dxfId="2174" priority="110">
      <formula>M25=1</formula>
    </cfRule>
  </conditionalFormatting>
  <conditionalFormatting sqref="L29:M29">
    <cfRule type="expression" dxfId="2173" priority="109">
      <formula>M25=1</formula>
    </cfRule>
  </conditionalFormatting>
  <conditionalFormatting sqref="L30:M30">
    <cfRule type="expression" dxfId="2172" priority="108">
      <formula>M25=1</formula>
    </cfRule>
  </conditionalFormatting>
  <conditionalFormatting sqref="L31:M31">
    <cfRule type="expression" dxfId="2171" priority="107">
      <formula>M25=1</formula>
    </cfRule>
  </conditionalFormatting>
  <conditionalFormatting sqref="B33">
    <cfRule type="expression" dxfId="2170" priority="389">
      <formula>C32=1</formula>
    </cfRule>
    <cfRule type="expression" dxfId="2169" priority="390">
      <formula>C32=0</formula>
    </cfRule>
  </conditionalFormatting>
  <conditionalFormatting sqref="C33">
    <cfRule type="expression" dxfId="2168" priority="387">
      <formula>C32=1</formula>
    </cfRule>
    <cfRule type="expression" dxfId="2167" priority="388">
      <formula>C32=0</formula>
    </cfRule>
  </conditionalFormatting>
  <conditionalFormatting sqref="B34">
    <cfRule type="expression" dxfId="2166" priority="385">
      <formula>C32=0</formula>
    </cfRule>
    <cfRule type="expression" dxfId="2165" priority="386">
      <formula>C32=1</formula>
    </cfRule>
  </conditionalFormatting>
  <conditionalFormatting sqref="B35">
    <cfRule type="expression" dxfId="2164" priority="105">
      <formula>C32=0</formula>
    </cfRule>
    <cfRule type="expression" dxfId="2163" priority="106">
      <formula>C32=1</formula>
    </cfRule>
  </conditionalFormatting>
  <conditionalFormatting sqref="B36">
    <cfRule type="expression" dxfId="2162" priority="103">
      <formula>C32=0</formula>
    </cfRule>
    <cfRule type="expression" dxfId="2161" priority="104">
      <formula>C32=1</formula>
    </cfRule>
  </conditionalFormatting>
  <conditionalFormatting sqref="B37">
    <cfRule type="expression" dxfId="2160" priority="101">
      <formula>C32=0</formula>
    </cfRule>
    <cfRule type="expression" dxfId="2159" priority="102">
      <formula>C32=1</formula>
    </cfRule>
  </conditionalFormatting>
  <conditionalFormatting sqref="B38">
    <cfRule type="expression" dxfId="2158" priority="99">
      <formula>C32=0</formula>
    </cfRule>
    <cfRule type="expression" dxfId="2157" priority="100">
      <formula>C32=1</formula>
    </cfRule>
  </conditionalFormatting>
  <conditionalFormatting sqref="D33">
    <cfRule type="expression" dxfId="2156" priority="97">
      <formula>E32=1</formula>
    </cfRule>
    <cfRule type="expression" dxfId="2155" priority="98">
      <formula>E32=0</formula>
    </cfRule>
  </conditionalFormatting>
  <conditionalFormatting sqref="E33">
    <cfRule type="expression" dxfId="2154" priority="95">
      <formula>E32=1</formula>
    </cfRule>
    <cfRule type="expression" dxfId="2153" priority="96">
      <formula>E32=0</formula>
    </cfRule>
  </conditionalFormatting>
  <conditionalFormatting sqref="D34">
    <cfRule type="expression" dxfId="2152" priority="93">
      <formula>E32=0</formula>
    </cfRule>
    <cfRule type="expression" dxfId="2151" priority="94">
      <formula>E32=1</formula>
    </cfRule>
  </conditionalFormatting>
  <conditionalFormatting sqref="D35">
    <cfRule type="expression" dxfId="2150" priority="91">
      <formula>E32=0</formula>
    </cfRule>
    <cfRule type="expression" dxfId="2149" priority="92">
      <formula>E32=1</formula>
    </cfRule>
  </conditionalFormatting>
  <conditionalFormatting sqref="D36">
    <cfRule type="expression" dxfId="2148" priority="89">
      <formula>E32=0</formula>
    </cfRule>
    <cfRule type="expression" dxfId="2147" priority="90">
      <formula>E32=1</formula>
    </cfRule>
  </conditionalFormatting>
  <conditionalFormatting sqref="D37">
    <cfRule type="expression" dxfId="2146" priority="87">
      <formula>E32=0</formula>
    </cfRule>
    <cfRule type="expression" dxfId="2145" priority="88">
      <formula>E32=1</formula>
    </cfRule>
  </conditionalFormatting>
  <conditionalFormatting sqref="D38">
    <cfRule type="expression" dxfId="2144" priority="85">
      <formula>E32=0</formula>
    </cfRule>
    <cfRule type="expression" dxfId="2143" priority="86">
      <formula>E32=1</formula>
    </cfRule>
  </conditionalFormatting>
  <conditionalFormatting sqref="F33">
    <cfRule type="expression" dxfId="2142" priority="83">
      <formula>G32=1</formula>
    </cfRule>
    <cfRule type="expression" dxfId="2141" priority="84">
      <formula>G32=0</formula>
    </cfRule>
  </conditionalFormatting>
  <conditionalFormatting sqref="G33">
    <cfRule type="expression" dxfId="2140" priority="81">
      <formula>G32=1</formula>
    </cfRule>
    <cfRule type="expression" dxfId="2139" priority="82">
      <formula>G32=0</formula>
    </cfRule>
  </conditionalFormatting>
  <conditionalFormatting sqref="F34">
    <cfRule type="expression" dxfId="2138" priority="79">
      <formula>G32=0</formula>
    </cfRule>
    <cfRule type="expression" dxfId="2137" priority="80">
      <formula>G32=1</formula>
    </cfRule>
  </conditionalFormatting>
  <conditionalFormatting sqref="F35">
    <cfRule type="expression" dxfId="2136" priority="77">
      <formula>G32=0</formula>
    </cfRule>
    <cfRule type="expression" dxfId="2135" priority="78">
      <formula>G32=1</formula>
    </cfRule>
  </conditionalFormatting>
  <conditionalFormatting sqref="F36">
    <cfRule type="expression" dxfId="2134" priority="75">
      <formula>G32=0</formula>
    </cfRule>
    <cfRule type="expression" dxfId="2133" priority="76">
      <formula>G32=1</formula>
    </cfRule>
  </conditionalFormatting>
  <conditionalFormatting sqref="F37">
    <cfRule type="expression" dxfId="2132" priority="73">
      <formula>G32=0</formula>
    </cfRule>
    <cfRule type="expression" dxfId="2131" priority="74">
      <formula>G32=1</formula>
    </cfRule>
  </conditionalFormatting>
  <conditionalFormatting sqref="F38">
    <cfRule type="expression" dxfId="2130" priority="71">
      <formula>G32=0</formula>
    </cfRule>
    <cfRule type="expression" dxfId="2129" priority="72">
      <formula>G32=1</formula>
    </cfRule>
  </conditionalFormatting>
  <conditionalFormatting sqref="H33">
    <cfRule type="expression" dxfId="2128" priority="69">
      <formula>I32=1</formula>
    </cfRule>
    <cfRule type="expression" dxfId="2127" priority="70">
      <formula>I32=0</formula>
    </cfRule>
  </conditionalFormatting>
  <conditionalFormatting sqref="I33">
    <cfRule type="expression" dxfId="2126" priority="67">
      <formula>I32=1</formula>
    </cfRule>
    <cfRule type="expression" dxfId="2125" priority="68">
      <formula>I32=0</formula>
    </cfRule>
  </conditionalFormatting>
  <conditionalFormatting sqref="H34">
    <cfRule type="expression" dxfId="2124" priority="65">
      <formula>I32=0</formula>
    </cfRule>
    <cfRule type="expression" dxfId="2123" priority="66">
      <formula>I32=1</formula>
    </cfRule>
  </conditionalFormatting>
  <conditionalFormatting sqref="H35">
    <cfRule type="expression" dxfId="2122" priority="63">
      <formula>I32=0</formula>
    </cfRule>
    <cfRule type="expression" dxfId="2121" priority="64">
      <formula>I32=1</formula>
    </cfRule>
  </conditionalFormatting>
  <conditionalFormatting sqref="H36">
    <cfRule type="expression" dxfId="2120" priority="61">
      <formula>I32=0</formula>
    </cfRule>
    <cfRule type="expression" dxfId="2119" priority="62">
      <formula>I32=1</formula>
    </cfRule>
  </conditionalFormatting>
  <conditionalFormatting sqref="H37">
    <cfRule type="expression" dxfId="2118" priority="59">
      <formula>I32=0</formula>
    </cfRule>
    <cfRule type="expression" dxfId="2117" priority="60">
      <formula>I32=1</formula>
    </cfRule>
  </conditionalFormatting>
  <conditionalFormatting sqref="H38">
    <cfRule type="expression" dxfId="2116" priority="57">
      <formula>I32=0</formula>
    </cfRule>
    <cfRule type="expression" dxfId="2115" priority="58">
      <formula>I32=1</formula>
    </cfRule>
  </conditionalFormatting>
  <conditionalFormatting sqref="J33">
    <cfRule type="expression" dxfId="2114" priority="55">
      <formula>K32=1</formula>
    </cfRule>
    <cfRule type="expression" dxfId="2113" priority="56">
      <formula>K32=0</formula>
    </cfRule>
  </conditionalFormatting>
  <conditionalFormatting sqref="K33">
    <cfRule type="expression" dxfId="2112" priority="53">
      <formula>K32=1</formula>
    </cfRule>
    <cfRule type="expression" dxfId="2111" priority="54">
      <formula>K32=0</formula>
    </cfRule>
  </conditionalFormatting>
  <conditionalFormatting sqref="J34">
    <cfRule type="expression" dxfId="2110" priority="51">
      <formula>K32=0</formula>
    </cfRule>
    <cfRule type="expression" dxfId="2109" priority="52">
      <formula>K32=1</formula>
    </cfRule>
  </conditionalFormatting>
  <conditionalFormatting sqref="J35">
    <cfRule type="expression" dxfId="2108" priority="49">
      <formula>K32=0</formula>
    </cfRule>
    <cfRule type="expression" dxfId="2107" priority="50">
      <formula>K32=1</formula>
    </cfRule>
  </conditionalFormatting>
  <conditionalFormatting sqref="J36">
    <cfRule type="expression" dxfId="2106" priority="47">
      <formula>K32=0</formula>
    </cfRule>
    <cfRule type="expression" dxfId="2105" priority="48">
      <formula>K32=1</formula>
    </cfRule>
  </conditionalFormatting>
  <conditionalFormatting sqref="J37">
    <cfRule type="expression" dxfId="2104" priority="45">
      <formula>K32=0</formula>
    </cfRule>
    <cfRule type="expression" dxfId="2103" priority="46">
      <formula>K32=1</formula>
    </cfRule>
  </conditionalFormatting>
  <conditionalFormatting sqref="J38">
    <cfRule type="expression" dxfId="2102" priority="43">
      <formula>K32=0</formula>
    </cfRule>
    <cfRule type="expression" dxfId="2101" priority="44">
      <formula>K32=1</formula>
    </cfRule>
  </conditionalFormatting>
  <conditionalFormatting sqref="L33">
    <cfRule type="expression" dxfId="2100" priority="41">
      <formula>M32=1</formula>
    </cfRule>
    <cfRule type="expression" dxfId="2099" priority="42">
      <formula>M32=0</formula>
    </cfRule>
  </conditionalFormatting>
  <conditionalFormatting sqref="M33">
    <cfRule type="expression" dxfId="2098" priority="39">
      <formula>M32=1</formula>
    </cfRule>
    <cfRule type="expression" dxfId="2097" priority="40">
      <formula>M32=0</formula>
    </cfRule>
  </conditionalFormatting>
  <conditionalFormatting sqref="L34">
    <cfRule type="expression" dxfId="2096" priority="37">
      <formula>M32=0</formula>
    </cfRule>
    <cfRule type="expression" dxfId="2095" priority="38">
      <formula>M32=1</formula>
    </cfRule>
  </conditionalFormatting>
  <conditionalFormatting sqref="L35">
    <cfRule type="expression" dxfId="2094" priority="35">
      <formula>M32=0</formula>
    </cfRule>
    <cfRule type="expression" dxfId="2093" priority="36">
      <formula>M32=1</formula>
    </cfRule>
  </conditionalFormatting>
  <conditionalFormatting sqref="L36">
    <cfRule type="expression" dxfId="2092" priority="33">
      <formula>M32=0</formula>
    </cfRule>
    <cfRule type="expression" dxfId="2091" priority="34">
      <formula>M32=1</formula>
    </cfRule>
  </conditionalFormatting>
  <conditionalFormatting sqref="L37">
    <cfRule type="expression" dxfId="2090" priority="31">
      <formula>M32=0</formula>
    </cfRule>
    <cfRule type="expression" dxfId="2089" priority="32">
      <formula>M32=1</formula>
    </cfRule>
  </conditionalFormatting>
  <conditionalFormatting sqref="L38">
    <cfRule type="expression" dxfId="2088" priority="29">
      <formula>M32=0</formula>
    </cfRule>
    <cfRule type="expression" dxfId="2087" priority="30">
      <formula>M32=1</formula>
    </cfRule>
  </conditionalFormatting>
  <conditionalFormatting sqref="B40">
    <cfRule type="expression" dxfId="2086" priority="27">
      <formula>C39=1</formula>
    </cfRule>
    <cfRule type="expression" dxfId="2085" priority="28">
      <formula>C39=0</formula>
    </cfRule>
  </conditionalFormatting>
  <conditionalFormatting sqref="C40">
    <cfRule type="expression" dxfId="2084" priority="25">
      <formula>C39=1</formula>
    </cfRule>
    <cfRule type="expression" dxfId="2083" priority="26">
      <formula>C39=0</formula>
    </cfRule>
  </conditionalFormatting>
  <conditionalFormatting sqref="B41">
    <cfRule type="expression" dxfId="2082" priority="23">
      <formula>C39=0</formula>
    </cfRule>
    <cfRule type="expression" dxfId="2081" priority="24">
      <formula>C39=1</formula>
    </cfRule>
  </conditionalFormatting>
  <conditionalFormatting sqref="B42">
    <cfRule type="expression" dxfId="2080" priority="21">
      <formula>C39=0</formula>
    </cfRule>
    <cfRule type="expression" dxfId="2079" priority="22">
      <formula>C39=1</formula>
    </cfRule>
  </conditionalFormatting>
  <conditionalFormatting sqref="B43">
    <cfRule type="expression" dxfId="2078" priority="19">
      <formula>C39=0</formula>
    </cfRule>
    <cfRule type="expression" dxfId="2077" priority="20">
      <formula>C39=1</formula>
    </cfRule>
  </conditionalFormatting>
  <conditionalFormatting sqref="B44">
    <cfRule type="expression" dxfId="2076" priority="17">
      <formula>C39=0</formula>
    </cfRule>
    <cfRule type="expression" dxfId="2075" priority="18">
      <formula>C39=1</formula>
    </cfRule>
  </conditionalFormatting>
  <conditionalFormatting sqref="B45">
    <cfRule type="expression" dxfId="2074" priority="15">
      <formula>C39=0</formula>
    </cfRule>
    <cfRule type="expression" dxfId="2073" priority="16">
      <formula>C39=1</formula>
    </cfRule>
  </conditionalFormatting>
  <conditionalFormatting sqref="D40">
    <cfRule type="expression" dxfId="2072" priority="13">
      <formula>E39=1</formula>
    </cfRule>
    <cfRule type="expression" dxfId="2071" priority="14">
      <formula>E39=0</formula>
    </cfRule>
  </conditionalFormatting>
  <conditionalFormatting sqref="E40">
    <cfRule type="expression" dxfId="2070" priority="11">
      <formula>E39=1</formula>
    </cfRule>
    <cfRule type="expression" dxfId="2069" priority="12">
      <formula>E39=0</formula>
    </cfRule>
  </conditionalFormatting>
  <conditionalFormatting sqref="D41">
    <cfRule type="expression" dxfId="2068" priority="9">
      <formula>E39=0</formula>
    </cfRule>
    <cfRule type="expression" dxfId="2067" priority="10">
      <formula>E39=1</formula>
    </cfRule>
  </conditionalFormatting>
  <conditionalFormatting sqref="D42">
    <cfRule type="expression" dxfId="2066" priority="7">
      <formula>E39=0</formula>
    </cfRule>
    <cfRule type="expression" dxfId="2065" priority="8">
      <formula>E39=1</formula>
    </cfRule>
  </conditionalFormatting>
  <conditionalFormatting sqref="D43">
    <cfRule type="expression" dxfId="2064" priority="5">
      <formula>E39=0</formula>
    </cfRule>
    <cfRule type="expression" dxfId="2063" priority="6">
      <formula>E39=1</formula>
    </cfRule>
  </conditionalFormatting>
  <conditionalFormatting sqref="D44">
    <cfRule type="expression" dxfId="2062" priority="3">
      <formula>E39=0</formula>
    </cfRule>
    <cfRule type="expression" dxfId="2061" priority="4">
      <formula>E39=1</formula>
    </cfRule>
  </conditionalFormatting>
  <conditionalFormatting sqref="D45">
    <cfRule type="expression" dxfId="2060" priority="1">
      <formula>E39=0</formula>
    </cfRule>
    <cfRule type="expression" dxfId="2059" priority="2">
      <formula>E39=1</formula>
    </cfRule>
  </conditionalFormatting>
  <conditionalFormatting sqref="O39">
    <cfRule type="expression" dxfId="2058" priority="408">
      <formula>#REF!=0</formula>
    </cfRule>
    <cfRule type="expression" dxfId="2057" priority="409">
      <formula>DAY(O34)&lt;10</formula>
    </cfRule>
    <cfRule type="expression" dxfId="2056" priority="410">
      <formula>#REF!&lt;&gt;""</formula>
    </cfRule>
    <cfRule type="expression" dxfId="2055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6B91-54DB-4451-A026-DD0FF65BA327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44136</v>
      </c>
      <c r="C1" s="96">
        <f ca="1">VALUE(SUBSTITUTE(RIGHT(CELL("filename",A2),LEN(CELL("filename",A2))-FIND("]",CELL("filename",A2))),"月",""))</f>
        <v>11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11月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33" t="s">
        <v>169</v>
      </c>
      <c r="C3" s="134"/>
      <c r="D3" s="133" t="s">
        <v>168</v>
      </c>
      <c r="E3" s="134"/>
      <c r="F3" s="133" t="s">
        <v>167</v>
      </c>
      <c r="G3" s="134"/>
      <c r="H3" s="133" t="s">
        <v>166</v>
      </c>
      <c r="I3" s="134"/>
      <c r="J3" s="133" t="s">
        <v>165</v>
      </c>
      <c r="K3" s="134"/>
      <c r="L3" s="133" t="s">
        <v>164</v>
      </c>
      <c r="M3" s="134"/>
      <c r="N3" s="135" t="s">
        <v>163</v>
      </c>
      <c r="O3" s="134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1</v>
      </c>
      <c r="D4" s="91">
        <f ca="1">IF(D5="","",VLOOKUP(D5,祝日計算!$AR$2:$AU$1099,4,FALSE))</f>
        <v>0</v>
      </c>
      <c r="E4" s="89" t="str">
        <f ca="1">IF(DAY(D5)&gt;7,0,IF(D4=1,1,""))</f>
        <v/>
      </c>
      <c r="F4" s="91">
        <f ca="1">IF(F5="","",VLOOKUP(F5,祝日計算!$AR$2:$AU$1099,4,FALSE))</f>
        <v>1</v>
      </c>
      <c r="G4" s="89">
        <f ca="1">IF(DAY(F5)&gt;7,0,IF(F4=1,1,""))</f>
        <v>1</v>
      </c>
      <c r="H4" s="91">
        <f ca="1">IF(H5="","",VLOOKUP(H5,祝日計算!$AR$2:$AU$1099,4,FALSE))</f>
        <v>0</v>
      </c>
      <c r="I4" s="89" t="str">
        <f ca="1">IF(DAY(H5)&gt;7,0,IF(H4=1,1,""))</f>
        <v/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44136</v>
      </c>
      <c r="C5" s="75" t="str">
        <f ca="1">IFERROR(VLOOKUP(B5,祝日計算!$AO$2:$AP$282,2,FALSE),"")</f>
        <v/>
      </c>
      <c r="D5" s="71">
        <f ca="1">B5+1</f>
        <v>44137</v>
      </c>
      <c r="E5" s="75" t="str">
        <f ca="1">IFERROR(VLOOKUP(D5,祝日計算!$AO$2:$AP$282,2,FALSE),"")</f>
        <v/>
      </c>
      <c r="F5" s="71">
        <f ca="1">D5+1</f>
        <v>44138</v>
      </c>
      <c r="G5" s="75" t="str">
        <f ca="1">IFERROR(VLOOKUP(F5,祝日計算!$AO$2:$AP$282,2,FALSE),"")</f>
        <v>文化の日</v>
      </c>
      <c r="H5" s="71">
        <f ca="1">F5+1</f>
        <v>44139</v>
      </c>
      <c r="I5" s="75" t="str">
        <f ca="1">IFERROR(VLOOKUP(H5,祝日計算!$AO$2:$AP$282,2,FALSE),"")</f>
        <v/>
      </c>
      <c r="J5" s="71">
        <f ca="1">H5+1</f>
        <v>44140</v>
      </c>
      <c r="K5" s="75" t="str">
        <f ca="1">IFERROR(VLOOKUP(J5,祝日計算!$AO$2:$AP$282,2,FALSE),"")</f>
        <v/>
      </c>
      <c r="L5" s="71">
        <f ca="1">J5+1</f>
        <v>44141</v>
      </c>
      <c r="M5" s="75" t="str">
        <f ca="1">IFERROR(VLOOKUP(L5,祝日計算!$AO$2:$AP$282,2,FALSE),"")</f>
        <v/>
      </c>
      <c r="N5" s="87">
        <f ca="1">L5+1</f>
        <v>44142</v>
      </c>
      <c r="O5" s="75" t="str">
        <f ca="1">IFERROR(VLOOKUP(N5,祝日計算!$AO$2:$AP$282,2,FALSE),"")</f>
        <v/>
      </c>
    </row>
    <row r="6" spans="2:15" ht="13.5" customHeight="1" x14ac:dyDescent="0.65"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8"/>
      <c r="O6" s="137"/>
    </row>
    <row r="7" spans="2:15" ht="13.5" customHeight="1" x14ac:dyDescent="0.65">
      <c r="B7" s="136"/>
      <c r="C7" s="137"/>
      <c r="D7" s="136"/>
      <c r="E7" s="137"/>
      <c r="F7" s="136"/>
      <c r="G7" s="137"/>
      <c r="H7" s="136"/>
      <c r="I7" s="137"/>
      <c r="J7" s="136"/>
      <c r="K7" s="137"/>
      <c r="L7" s="136"/>
      <c r="M7" s="137"/>
      <c r="N7" s="138"/>
      <c r="O7" s="137"/>
    </row>
    <row r="8" spans="2:15" ht="13.5" customHeight="1" x14ac:dyDescent="0.65">
      <c r="B8" s="136"/>
      <c r="C8" s="137"/>
      <c r="D8" s="136"/>
      <c r="E8" s="137"/>
      <c r="F8" s="136"/>
      <c r="G8" s="137"/>
      <c r="H8" s="136"/>
      <c r="I8" s="137"/>
      <c r="J8" s="136"/>
      <c r="K8" s="137"/>
      <c r="L8" s="136"/>
      <c r="M8" s="137"/>
      <c r="N8" s="138"/>
      <c r="O8" s="137"/>
    </row>
    <row r="9" spans="2:15" ht="13.5" customHeight="1" x14ac:dyDescent="0.65">
      <c r="B9" s="136"/>
      <c r="C9" s="137"/>
      <c r="D9" s="136"/>
      <c r="E9" s="137"/>
      <c r="F9" s="136"/>
      <c r="G9" s="137"/>
      <c r="H9" s="136"/>
      <c r="I9" s="137"/>
      <c r="J9" s="136"/>
      <c r="K9" s="137"/>
      <c r="L9" s="136"/>
      <c r="M9" s="137"/>
      <c r="N9" s="138"/>
      <c r="O9" s="137"/>
    </row>
    <row r="10" spans="2:15" ht="13.5" customHeight="1" x14ac:dyDescent="0.65">
      <c r="B10" s="139"/>
      <c r="C10" s="140"/>
      <c r="D10" s="139"/>
      <c r="E10" s="140"/>
      <c r="F10" s="139"/>
      <c r="G10" s="140"/>
      <c r="H10" s="139"/>
      <c r="I10" s="140"/>
      <c r="J10" s="139"/>
      <c r="K10" s="140"/>
      <c r="L10" s="139"/>
      <c r="M10" s="140"/>
      <c r="N10" s="141"/>
      <c r="O10" s="140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1</v>
      </c>
      <c r="G11" s="85">
        <f ca="1">IF(F11=1,1,"")</f>
        <v>1</v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44143</v>
      </c>
      <c r="C12" s="75" t="str">
        <f ca="1">IFERROR(VLOOKUP(B12,祝日計算!$AO$2:$AP$282,2,FALSE),"")</f>
        <v/>
      </c>
      <c r="D12" s="71">
        <f ca="1">B12+1</f>
        <v>44144</v>
      </c>
      <c r="E12" s="75" t="str">
        <f ca="1">IFERROR(VLOOKUP(D12,祝日計算!$AO$2:$AP$282,2,FALSE),"")</f>
        <v/>
      </c>
      <c r="F12" s="71">
        <f ca="1">D12+1</f>
        <v>44145</v>
      </c>
      <c r="G12" s="75" t="str">
        <f ca="1">IFERROR(VLOOKUP(F12,祝日計算!$AO$2:$AP$282,2,FALSE),"")</f>
        <v/>
      </c>
      <c r="H12" s="71">
        <f ca="1">F12+1</f>
        <v>44146</v>
      </c>
      <c r="I12" s="75" t="str">
        <f ca="1">IFERROR(VLOOKUP(H12,祝日計算!$AO$2:$AP$282,2,FALSE),"")</f>
        <v/>
      </c>
      <c r="J12" s="71">
        <f ca="1">H12+1</f>
        <v>44147</v>
      </c>
      <c r="K12" s="75" t="str">
        <f ca="1">IFERROR(VLOOKUP(J12,祝日計算!$AO$2:$AP$282,2,FALSE),"")</f>
        <v/>
      </c>
      <c r="L12" s="71">
        <f ca="1">J12+1</f>
        <v>44148</v>
      </c>
      <c r="M12" s="75" t="str">
        <f ca="1">IFERROR(VLOOKUP(L12,祝日計算!$AO$2:$AP$282,2,FALSE),"")</f>
        <v/>
      </c>
      <c r="N12" s="87">
        <f ca="1">L12+1</f>
        <v>44149</v>
      </c>
      <c r="O12" s="75" t="str">
        <f ca="1">IFERROR(VLOOKUP(N12,祝日計算!$AO$2:$AP$282,2,FALSE),"")</f>
        <v/>
      </c>
    </row>
    <row r="13" spans="2:15" ht="13.5" customHeight="1" x14ac:dyDescent="0.65">
      <c r="B13" s="136"/>
      <c r="C13" s="137"/>
      <c r="D13" s="136"/>
      <c r="E13" s="137"/>
      <c r="F13" s="136"/>
      <c r="G13" s="137"/>
      <c r="H13" s="136"/>
      <c r="I13" s="137"/>
      <c r="J13" s="136"/>
      <c r="K13" s="137"/>
      <c r="L13" s="136"/>
      <c r="M13" s="137"/>
      <c r="N13" s="138"/>
      <c r="O13" s="137"/>
    </row>
    <row r="14" spans="2:15" ht="13.5" customHeight="1" x14ac:dyDescent="0.65">
      <c r="B14" s="136"/>
      <c r="C14" s="137"/>
      <c r="D14" s="136"/>
      <c r="E14" s="137"/>
      <c r="F14" s="136"/>
      <c r="G14" s="137"/>
      <c r="H14" s="136"/>
      <c r="I14" s="137"/>
      <c r="J14" s="136"/>
      <c r="K14" s="137"/>
      <c r="L14" s="136"/>
      <c r="M14" s="137"/>
      <c r="N14" s="138"/>
      <c r="O14" s="137"/>
    </row>
    <row r="15" spans="2:15" ht="13.5" customHeight="1" x14ac:dyDescent="0.65">
      <c r="B15" s="136"/>
      <c r="C15" s="137"/>
      <c r="D15" s="136"/>
      <c r="E15" s="137"/>
      <c r="F15" s="136"/>
      <c r="G15" s="137"/>
      <c r="H15" s="136"/>
      <c r="I15" s="137"/>
      <c r="J15" s="136"/>
      <c r="K15" s="137"/>
      <c r="L15" s="136"/>
      <c r="M15" s="137"/>
      <c r="N15" s="138"/>
      <c r="O15" s="137"/>
    </row>
    <row r="16" spans="2:15" ht="13.5" customHeight="1" x14ac:dyDescent="0.65">
      <c r="B16" s="136"/>
      <c r="C16" s="137"/>
      <c r="D16" s="136"/>
      <c r="E16" s="137"/>
      <c r="F16" s="136"/>
      <c r="G16" s="137"/>
      <c r="H16" s="136"/>
      <c r="I16" s="137"/>
      <c r="J16" s="136"/>
      <c r="K16" s="137"/>
      <c r="L16" s="136"/>
      <c r="M16" s="137"/>
      <c r="N16" s="138"/>
      <c r="O16" s="137"/>
    </row>
    <row r="17" spans="2:15" ht="13.5" customHeight="1" x14ac:dyDescent="0.65">
      <c r="B17" s="139"/>
      <c r="C17" s="140"/>
      <c r="D17" s="139"/>
      <c r="E17" s="140"/>
      <c r="F17" s="139"/>
      <c r="G17" s="140"/>
      <c r="H17" s="139"/>
      <c r="I17" s="140"/>
      <c r="J17" s="139"/>
      <c r="K17" s="140"/>
      <c r="L17" s="139"/>
      <c r="M17" s="140"/>
      <c r="N17" s="141"/>
      <c r="O17" s="140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0</v>
      </c>
      <c r="G18" s="85" t="str">
        <f ca="1">IF(F18=1,1,"")</f>
        <v/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44150</v>
      </c>
      <c r="C19" s="75" t="str">
        <f ca="1">IFERROR(VLOOKUP(B19,祝日計算!$AO$2:$AP$282,2,FALSE),"")</f>
        <v/>
      </c>
      <c r="D19" s="71">
        <f ca="1">B19+1</f>
        <v>44151</v>
      </c>
      <c r="E19" s="75" t="str">
        <f ca="1">IFERROR(VLOOKUP(D19,祝日計算!$AO$2:$AP$282,2,FALSE),"")</f>
        <v/>
      </c>
      <c r="F19" s="71">
        <f ca="1">D19+1</f>
        <v>44152</v>
      </c>
      <c r="G19" s="75" t="str">
        <f ca="1">IFERROR(VLOOKUP(F19,祝日計算!$AO$2:$AP$282,2,FALSE),"")</f>
        <v/>
      </c>
      <c r="H19" s="71">
        <f ca="1">F19+1</f>
        <v>44153</v>
      </c>
      <c r="I19" s="75" t="str">
        <f ca="1">IFERROR(VLOOKUP(H19,祝日計算!$AO$2:$AP$282,2,FALSE),"")</f>
        <v/>
      </c>
      <c r="J19" s="71">
        <f ca="1">H19+1</f>
        <v>44154</v>
      </c>
      <c r="K19" s="75" t="str">
        <f ca="1">IFERROR(VLOOKUP(J19,祝日計算!$AO$2:$AP$282,2,FALSE),"")</f>
        <v/>
      </c>
      <c r="L19" s="71">
        <f ca="1">J19+1</f>
        <v>44155</v>
      </c>
      <c r="M19" s="75" t="str">
        <f ca="1">IFERROR(VLOOKUP(L19,祝日計算!$AO$2:$AP$282,2,FALSE),"")</f>
        <v/>
      </c>
      <c r="N19" s="87">
        <f ca="1">L19+1</f>
        <v>44156</v>
      </c>
      <c r="O19" s="75" t="str">
        <f ca="1">IFERROR(VLOOKUP(N19,祝日計算!$AO$2:$AP$282,2,FALSE),"")</f>
        <v/>
      </c>
    </row>
    <row r="20" spans="2:15" ht="13.5" customHeight="1" x14ac:dyDescent="0.65">
      <c r="B20" s="136"/>
      <c r="C20" s="137"/>
      <c r="D20" s="136"/>
      <c r="E20" s="137"/>
      <c r="F20" s="136"/>
      <c r="G20" s="137"/>
      <c r="H20" s="136"/>
      <c r="I20" s="137"/>
      <c r="J20" s="136"/>
      <c r="K20" s="137"/>
      <c r="L20" s="136"/>
      <c r="M20" s="137"/>
      <c r="N20" s="138"/>
      <c r="O20" s="137"/>
    </row>
    <row r="21" spans="2:15" ht="13.5" customHeight="1" x14ac:dyDescent="0.65">
      <c r="B21" s="136"/>
      <c r="C21" s="137"/>
      <c r="D21" s="136"/>
      <c r="E21" s="137"/>
      <c r="F21" s="136"/>
      <c r="G21" s="137"/>
      <c r="H21" s="136"/>
      <c r="I21" s="137"/>
      <c r="J21" s="136"/>
      <c r="K21" s="137"/>
      <c r="L21" s="136"/>
      <c r="M21" s="137"/>
      <c r="N21" s="138"/>
      <c r="O21" s="137"/>
    </row>
    <row r="22" spans="2:15" ht="13.5" customHeight="1" x14ac:dyDescent="0.65">
      <c r="B22" s="136"/>
      <c r="C22" s="137"/>
      <c r="D22" s="136"/>
      <c r="E22" s="137"/>
      <c r="F22" s="136"/>
      <c r="G22" s="137"/>
      <c r="H22" s="136"/>
      <c r="I22" s="137"/>
      <c r="J22" s="136"/>
      <c r="K22" s="137"/>
      <c r="L22" s="136"/>
      <c r="M22" s="137"/>
      <c r="N22" s="138"/>
      <c r="O22" s="137"/>
    </row>
    <row r="23" spans="2:15" ht="13.5" customHeight="1" x14ac:dyDescent="0.65">
      <c r="B23" s="136"/>
      <c r="C23" s="137"/>
      <c r="D23" s="136"/>
      <c r="E23" s="137"/>
      <c r="F23" s="136"/>
      <c r="G23" s="137"/>
      <c r="H23" s="136"/>
      <c r="I23" s="137"/>
      <c r="J23" s="136"/>
      <c r="K23" s="137"/>
      <c r="L23" s="136"/>
      <c r="M23" s="137"/>
      <c r="N23" s="138"/>
      <c r="O23" s="137"/>
    </row>
    <row r="24" spans="2:15" ht="13.5" customHeight="1" x14ac:dyDescent="0.65">
      <c r="B24" s="139"/>
      <c r="C24" s="140"/>
      <c r="D24" s="139"/>
      <c r="E24" s="140"/>
      <c r="F24" s="139"/>
      <c r="G24" s="140"/>
      <c r="H24" s="139"/>
      <c r="I24" s="140"/>
      <c r="J24" s="139"/>
      <c r="K24" s="140"/>
      <c r="L24" s="139"/>
      <c r="M24" s="140"/>
      <c r="N24" s="141"/>
      <c r="O24" s="140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1</v>
      </c>
      <c r="E25" s="85">
        <f ca="1">IF(D25=1,1,"")</f>
        <v>1</v>
      </c>
      <c r="F25" s="86">
        <f ca="1">IF(F26="","",VLOOKUP(F26,祝日計算!$AR$2:$AU$1099,4,FALSE))</f>
        <v>1</v>
      </c>
      <c r="G25" s="85">
        <f ca="1">IF(F25=1,1,"")</f>
        <v>1</v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44157</v>
      </c>
      <c r="C26" s="75" t="str">
        <f ca="1">IFERROR(VLOOKUP(B26,祝日計算!$AO$2:$AP$282,2,FALSE),"")</f>
        <v/>
      </c>
      <c r="D26" s="71">
        <f ca="1">B26+1</f>
        <v>44158</v>
      </c>
      <c r="E26" s="75" t="str">
        <f ca="1">IFERROR(VLOOKUP(D26,祝日計算!$AO$2:$AP$282,2,FALSE),"")</f>
        <v>勤労感謝の日</v>
      </c>
      <c r="F26" s="71">
        <f ca="1">D26+1</f>
        <v>44159</v>
      </c>
      <c r="G26" s="75" t="str">
        <f ca="1">IFERROR(VLOOKUP(F26,祝日計算!$AO$2:$AP$282,2,FALSE),"")</f>
        <v/>
      </c>
      <c r="H26" s="71">
        <f ca="1">F26+1</f>
        <v>44160</v>
      </c>
      <c r="I26" s="75" t="str">
        <f ca="1">IFERROR(VLOOKUP(H26,祝日計算!$AO$2:$AP$282,2,FALSE),"")</f>
        <v/>
      </c>
      <c r="J26" s="71">
        <f ca="1">H26+1</f>
        <v>44161</v>
      </c>
      <c r="K26" s="75" t="str">
        <f ca="1">IFERROR(VLOOKUP(J26,祝日計算!$AO$2:$AP$282,2,FALSE),"")</f>
        <v/>
      </c>
      <c r="L26" s="71">
        <f ca="1">J26+1</f>
        <v>44162</v>
      </c>
      <c r="M26" s="75" t="str">
        <f ca="1">IFERROR(VLOOKUP(L26,祝日計算!$AO$2:$AP$282,2,FALSE),"")</f>
        <v/>
      </c>
      <c r="N26" s="87">
        <f ca="1">L26+1</f>
        <v>44163</v>
      </c>
      <c r="O26" s="75" t="str">
        <f ca="1">IFERROR(VLOOKUP(N26,祝日計算!$AO$2:$AP$282,2,FALSE),"")</f>
        <v/>
      </c>
    </row>
    <row r="27" spans="2:15" ht="13.5" customHeight="1" x14ac:dyDescent="0.65">
      <c r="B27" s="136"/>
      <c r="C27" s="137"/>
      <c r="D27" s="136"/>
      <c r="E27" s="137"/>
      <c r="F27" s="136"/>
      <c r="G27" s="137"/>
      <c r="H27" s="136"/>
      <c r="I27" s="137"/>
      <c r="J27" s="136"/>
      <c r="K27" s="137"/>
      <c r="L27" s="136"/>
      <c r="M27" s="137"/>
      <c r="N27" s="138"/>
      <c r="O27" s="137"/>
    </row>
    <row r="28" spans="2:15" ht="13.5" customHeight="1" x14ac:dyDescent="0.65"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8"/>
      <c r="O28" s="137"/>
    </row>
    <row r="29" spans="2:15" ht="13.5" customHeight="1" x14ac:dyDescent="0.65">
      <c r="B29" s="136"/>
      <c r="C29" s="137"/>
      <c r="D29" s="136"/>
      <c r="E29" s="137"/>
      <c r="F29" s="136"/>
      <c r="G29" s="137"/>
      <c r="H29" s="136"/>
      <c r="I29" s="137"/>
      <c r="J29" s="136"/>
      <c r="K29" s="137"/>
      <c r="L29" s="136"/>
      <c r="M29" s="137"/>
      <c r="N29" s="138"/>
      <c r="O29" s="137"/>
    </row>
    <row r="30" spans="2:15" ht="13.5" customHeight="1" x14ac:dyDescent="0.65">
      <c r="B30" s="136"/>
      <c r="C30" s="137"/>
      <c r="D30" s="136"/>
      <c r="E30" s="137"/>
      <c r="F30" s="136"/>
      <c r="G30" s="137"/>
      <c r="H30" s="136"/>
      <c r="I30" s="137"/>
      <c r="J30" s="136"/>
      <c r="K30" s="137"/>
      <c r="L30" s="136"/>
      <c r="M30" s="137"/>
      <c r="N30" s="138"/>
      <c r="O30" s="137"/>
    </row>
    <row r="31" spans="2:15" ht="13.5" customHeight="1" x14ac:dyDescent="0.65">
      <c r="B31" s="139"/>
      <c r="C31" s="140"/>
      <c r="D31" s="139"/>
      <c r="E31" s="140"/>
      <c r="F31" s="139"/>
      <c r="G31" s="140"/>
      <c r="H31" s="139"/>
      <c r="I31" s="140"/>
      <c r="J31" s="139"/>
      <c r="K31" s="140"/>
      <c r="L31" s="139"/>
      <c r="M31" s="140"/>
      <c r="N31" s="141"/>
      <c r="O31" s="140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0</v>
      </c>
      <c r="G32" s="85">
        <f ca="1">IF(DAY(F33)&lt;10,0,IF(F32=1,1,""))</f>
        <v>0</v>
      </c>
      <c r="H32" s="86">
        <f ca="1">IF(H33="","",VLOOKUP(H33,祝日計算!$AR$2:$AU$1099,4,FALSE))</f>
        <v>0</v>
      </c>
      <c r="I32" s="85">
        <f ca="1">IF(DAY(H33)&lt;10,0,IF(H32=1,1,""))</f>
        <v>0</v>
      </c>
      <c r="J32" s="86">
        <f ca="1">IF(J33="","",VLOOKUP(J33,祝日計算!$AR$2:$AU$1099,4,FALSE))</f>
        <v>0</v>
      </c>
      <c r="K32" s="85">
        <f ca="1">IF(DAY(J33)&lt;10,0,IF(J32=1,1,""))</f>
        <v>0</v>
      </c>
      <c r="L32" s="86">
        <f ca="1">IF(L33="","",VLOOKUP(L33,祝日計算!$AR$2:$AU$1099,4,FALSE))</f>
        <v>0</v>
      </c>
      <c r="M32" s="85">
        <f ca="1">IF(DAY(L33)&lt;10,0,IF(L32=1,1,""))</f>
        <v>0</v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44164</v>
      </c>
      <c r="C33" s="75" t="str">
        <f ca="1">IFERROR(VLOOKUP(B33,祝日計算!$AO$2:$AP$282,2,FALSE),"")</f>
        <v/>
      </c>
      <c r="D33" s="71">
        <f ca="1">B33+1</f>
        <v>44165</v>
      </c>
      <c r="E33" s="75" t="str">
        <f ca="1">IFERROR(VLOOKUP(D33,祝日計算!$AO$2:$AP$282,2,FALSE),"")</f>
        <v/>
      </c>
      <c r="F33" s="71">
        <f ca="1">D33+1</f>
        <v>44166</v>
      </c>
      <c r="G33" s="75" t="str">
        <f ca="1">IFERROR(VLOOKUP(F33,祝日計算!$AO$2:$AP$282,2,FALSE),"")</f>
        <v/>
      </c>
      <c r="H33" s="71">
        <f ca="1">F33+1</f>
        <v>44167</v>
      </c>
      <c r="I33" s="75" t="str">
        <f ca="1">IFERROR(VLOOKUP(H33,祝日計算!$AO$2:$AP$282,2,FALSE),"")</f>
        <v/>
      </c>
      <c r="J33" s="71">
        <f ca="1">H33+1</f>
        <v>44168</v>
      </c>
      <c r="K33" s="75" t="str">
        <f ca="1">IFERROR(VLOOKUP(J33,祝日計算!$AO$2:$AP$282,2,FALSE),"")</f>
        <v/>
      </c>
      <c r="L33" s="71">
        <f ca="1">J33+1</f>
        <v>44169</v>
      </c>
      <c r="M33" s="75" t="str">
        <f ca="1">IFERROR(VLOOKUP(L33,祝日計算!$AO$2:$AP$282,2,FALSE),"")</f>
        <v/>
      </c>
      <c r="N33" s="87">
        <f ca="1">L33+1</f>
        <v>44170</v>
      </c>
      <c r="O33" s="75" t="str">
        <f ca="1">IFERROR(VLOOKUP(N33,祝日計算!$AO$2:$AP$282,2,FALSE),"")</f>
        <v/>
      </c>
    </row>
    <row r="34" spans="2:15" ht="13.5" customHeight="1" x14ac:dyDescent="0.65">
      <c r="B34" s="136"/>
      <c r="C34" s="137"/>
      <c r="D34" s="136"/>
      <c r="E34" s="137"/>
      <c r="F34" s="136"/>
      <c r="G34" s="137"/>
      <c r="H34" s="136"/>
      <c r="I34" s="137"/>
      <c r="J34" s="136"/>
      <c r="K34" s="137"/>
      <c r="L34" s="136"/>
      <c r="M34" s="137"/>
      <c r="N34" s="138"/>
      <c r="O34" s="137"/>
    </row>
    <row r="35" spans="2:15" ht="13.5" customHeight="1" x14ac:dyDescent="0.65">
      <c r="B35" s="136"/>
      <c r="C35" s="137"/>
      <c r="D35" s="136"/>
      <c r="E35" s="137"/>
      <c r="F35" s="136"/>
      <c r="G35" s="137"/>
      <c r="H35" s="136"/>
      <c r="I35" s="137"/>
      <c r="J35" s="136"/>
      <c r="K35" s="137"/>
      <c r="L35" s="136"/>
      <c r="M35" s="137"/>
      <c r="N35" s="138"/>
      <c r="O35" s="137"/>
    </row>
    <row r="36" spans="2:15" ht="13.5" customHeight="1" x14ac:dyDescent="0.65">
      <c r="B36" s="136"/>
      <c r="C36" s="137"/>
      <c r="D36" s="136"/>
      <c r="E36" s="137"/>
      <c r="F36" s="136"/>
      <c r="G36" s="137"/>
      <c r="H36" s="136"/>
      <c r="I36" s="137"/>
      <c r="J36" s="136"/>
      <c r="K36" s="137"/>
      <c r="L36" s="136"/>
      <c r="M36" s="137"/>
      <c r="N36" s="138"/>
      <c r="O36" s="137"/>
    </row>
    <row r="37" spans="2:15" ht="13.5" customHeight="1" x14ac:dyDescent="0.65">
      <c r="B37" s="136"/>
      <c r="C37" s="137"/>
      <c r="D37" s="136"/>
      <c r="E37" s="137"/>
      <c r="F37" s="136"/>
      <c r="G37" s="137"/>
      <c r="H37" s="136"/>
      <c r="I37" s="137"/>
      <c r="J37" s="136"/>
      <c r="K37" s="137"/>
      <c r="L37" s="136"/>
      <c r="M37" s="137"/>
      <c r="N37" s="138"/>
      <c r="O37" s="137"/>
    </row>
    <row r="38" spans="2:15" ht="13.5" customHeight="1" x14ac:dyDescent="0.65"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41"/>
      <c r="O38" s="140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44171</v>
      </c>
      <c r="C40" s="75" t="str">
        <f ca="1">IFERROR(VLOOKUP(B40,祝日計算!$AO$2:$AP$282,2,FALSE),"")</f>
        <v/>
      </c>
      <c r="D40" s="71">
        <f ca="1">B40+1</f>
        <v>44172</v>
      </c>
      <c r="E40" s="75" t="str">
        <f ca="1">IFERROR(VLOOKUP(D40,祝日計算!$AO$2:$AP$282,2,FALSE),"")</f>
        <v/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2:15" ht="13.5" customHeight="1" x14ac:dyDescent="0.65">
      <c r="B41" s="136"/>
      <c r="C41" s="137"/>
      <c r="D41" s="136"/>
      <c r="E41" s="137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2:15" ht="13.5" customHeight="1" x14ac:dyDescent="0.65">
      <c r="B42" s="136"/>
      <c r="C42" s="137"/>
      <c r="D42" s="136"/>
      <c r="E42" s="137"/>
      <c r="F42" s="143"/>
      <c r="G42" s="143"/>
      <c r="H42" s="143"/>
      <c r="I42" s="143"/>
      <c r="J42" s="143"/>
      <c r="K42" s="143"/>
      <c r="L42" s="143"/>
      <c r="M42" s="143"/>
      <c r="N42" s="143"/>
      <c r="O42" s="143"/>
    </row>
    <row r="43" spans="2:15" ht="13.5" customHeight="1" x14ac:dyDescent="0.65">
      <c r="B43" s="136"/>
      <c r="C43" s="137"/>
      <c r="D43" s="136"/>
      <c r="E43" s="137"/>
      <c r="F43" s="143"/>
      <c r="G43" s="143"/>
      <c r="H43" s="143"/>
      <c r="I43" s="143"/>
      <c r="J43" s="143"/>
      <c r="K43" s="143"/>
      <c r="L43" s="143"/>
      <c r="M43" s="143"/>
      <c r="N43" s="143"/>
      <c r="O43" s="143"/>
    </row>
    <row r="44" spans="2:15" ht="13.5" customHeight="1" x14ac:dyDescent="0.65">
      <c r="B44" s="136"/>
      <c r="C44" s="137"/>
      <c r="D44" s="136"/>
      <c r="E44" s="137"/>
      <c r="F44" s="143"/>
      <c r="G44" s="143"/>
      <c r="H44" s="143"/>
      <c r="I44" s="143"/>
      <c r="J44" s="143"/>
      <c r="K44" s="143"/>
      <c r="L44" s="143"/>
      <c r="M44" s="143"/>
      <c r="N44" s="143"/>
      <c r="O44" s="143"/>
    </row>
    <row r="45" spans="2:15" ht="13.5" customHeight="1" x14ac:dyDescent="0.65">
      <c r="B45" s="139"/>
      <c r="C45" s="140"/>
      <c r="D45" s="139"/>
      <c r="E45" s="140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</sheetData>
  <sheetProtection algorithmName="SHA-512" hashValue="MbQsUsjs+OTzIbCBRZOV6aYdVGomx4X2bGdXOBkDZt8O9Po6CeTvmnur+FVUZgPOTQLzk1CRKy5rJp17z4A7/g==" saltValue="uMOYpSbUbAs3CoS4dKyvQA==" spinCount="100000" sheet="1" selectLockedCells="1"/>
  <mergeCells count="198"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</mergeCells>
  <phoneticPr fontId="3"/>
  <conditionalFormatting sqref="G39 I39 K39 M39">
    <cfRule type="expression" dxfId="2054" priority="373">
      <formula>DAY(G34)&lt;10</formula>
    </cfRule>
    <cfRule type="expression" dxfId="2053" priority="374">
      <formula>H34=1</formula>
    </cfRule>
  </conditionalFormatting>
  <conditionalFormatting sqref="B6:C6">
    <cfRule type="expression" dxfId="2052" priority="375">
      <formula>C4=1</formula>
    </cfRule>
    <cfRule type="expression" dxfId="2051" priority="376">
      <formula>C4=0</formula>
    </cfRule>
  </conditionalFormatting>
  <conditionalFormatting sqref="C5">
    <cfRule type="expression" dxfId="2050" priority="377">
      <formula>DAY(B5)&gt;7</formula>
    </cfRule>
    <cfRule type="expression" dxfId="2049" priority="378">
      <formula>B4=1</formula>
    </cfRule>
  </conditionalFormatting>
  <conditionalFormatting sqref="B5">
    <cfRule type="expression" dxfId="2048" priority="379">
      <formula>C4=1</formula>
    </cfRule>
    <cfRule type="expression" dxfId="2047" priority="380">
      <formula>C4=0</formula>
    </cfRule>
  </conditionalFormatting>
  <conditionalFormatting sqref="O5">
    <cfRule type="expression" dxfId="2046" priority="381">
      <formula>O4=2</formula>
    </cfRule>
    <cfRule type="expression" dxfId="2045" priority="382">
      <formula>O4=1</formula>
    </cfRule>
  </conditionalFormatting>
  <conditionalFormatting sqref="C12">
    <cfRule type="expression" dxfId="2044" priority="383">
      <formula>C11=1</formula>
    </cfRule>
  </conditionalFormatting>
  <conditionalFormatting sqref="B12">
    <cfRule type="expression" dxfId="2043" priority="384">
      <formula>C11=1</formula>
    </cfRule>
  </conditionalFormatting>
  <conditionalFormatting sqref="O33">
    <cfRule type="expression" dxfId="2042" priority="391">
      <formula>O32=0</formula>
    </cfRule>
    <cfRule type="expression" dxfId="2041" priority="392">
      <formula>O32=1</formula>
    </cfRule>
    <cfRule type="expression" dxfId="2040" priority="393">
      <formula>O32=2</formula>
    </cfRule>
  </conditionalFormatting>
  <conditionalFormatting sqref="N39">
    <cfRule type="expression" dxfId="2039" priority="394">
      <formula>#REF!=0</formula>
    </cfRule>
    <cfRule type="expression" dxfId="2038" priority="395">
      <formula>DAY(N34)&lt;10</formula>
    </cfRule>
    <cfRule type="expression" dxfId="2037" priority="396">
      <formula>O34&lt;&gt;""</formula>
    </cfRule>
    <cfRule type="expression" dxfId="2036" priority="397">
      <formula>#REF!=1</formula>
    </cfRule>
  </conditionalFormatting>
  <conditionalFormatting sqref="N5">
    <cfRule type="expression" dxfId="2035" priority="398">
      <formula>O4=2</formula>
    </cfRule>
    <cfRule type="expression" dxfId="2034" priority="399">
      <formula>O4=1</formula>
    </cfRule>
  </conditionalFormatting>
  <conditionalFormatting sqref="N34">
    <cfRule type="expression" dxfId="2033" priority="400">
      <formula>O32=0</formula>
    </cfRule>
    <cfRule type="expression" dxfId="2032" priority="401">
      <formula>O32=1</formula>
    </cfRule>
    <cfRule type="expression" dxfId="2031" priority="402">
      <formula>O32=2</formula>
    </cfRule>
  </conditionalFormatting>
  <conditionalFormatting sqref="N33">
    <cfRule type="expression" dxfId="2030" priority="403">
      <formula>O32=0</formula>
    </cfRule>
    <cfRule type="expression" dxfId="2029" priority="404">
      <formula>O32=1</formula>
    </cfRule>
    <cfRule type="expression" dxfId="2028" priority="405">
      <formula>O32=2</formula>
    </cfRule>
  </conditionalFormatting>
  <conditionalFormatting sqref="L39 J39 H39 F39">
    <cfRule type="expression" dxfId="2027" priority="406">
      <formula>DAY(F34)&lt;10</formula>
    </cfRule>
    <cfRule type="expression" dxfId="2026" priority="407">
      <formula>#REF!=1</formula>
    </cfRule>
  </conditionalFormatting>
  <conditionalFormatting sqref="B7:C7">
    <cfRule type="expression" dxfId="2025" priority="371">
      <formula>C4=1</formula>
    </cfRule>
    <cfRule type="expression" dxfId="2024" priority="372">
      <formula>C4=0</formula>
    </cfRule>
  </conditionalFormatting>
  <conditionalFormatting sqref="B8:C8">
    <cfRule type="expression" dxfId="2023" priority="369">
      <formula>C4=1</formula>
    </cfRule>
    <cfRule type="expression" dxfId="2022" priority="370">
      <formula>C4=0</formula>
    </cfRule>
  </conditionalFormatting>
  <conditionalFormatting sqref="B9:C9">
    <cfRule type="expression" dxfId="2021" priority="367">
      <formula>C4=1</formula>
    </cfRule>
    <cfRule type="expression" dxfId="2020" priority="368">
      <formula>C4=0</formula>
    </cfRule>
  </conditionalFormatting>
  <conditionalFormatting sqref="B10:C10">
    <cfRule type="expression" dxfId="2019" priority="365">
      <formula>C4=1</formula>
    </cfRule>
    <cfRule type="expression" dxfId="2018" priority="366">
      <formula>C4=0</formula>
    </cfRule>
  </conditionalFormatting>
  <conditionalFormatting sqref="D6:E6">
    <cfRule type="expression" dxfId="2017" priority="359">
      <formula>E4=1</formula>
    </cfRule>
    <cfRule type="expression" dxfId="2016" priority="360">
      <formula>E4=0</formula>
    </cfRule>
  </conditionalFormatting>
  <conditionalFormatting sqref="E5">
    <cfRule type="expression" dxfId="2015" priority="361">
      <formula>DAY(D5)&gt;7</formula>
    </cfRule>
    <cfRule type="expression" dxfId="2014" priority="362">
      <formula>D4=1</formula>
    </cfRule>
  </conditionalFormatting>
  <conditionalFormatting sqref="D5">
    <cfRule type="expression" dxfId="2013" priority="363">
      <formula>E4=1</formula>
    </cfRule>
    <cfRule type="expression" dxfId="2012" priority="364">
      <formula>E4=0</formula>
    </cfRule>
  </conditionalFormatting>
  <conditionalFormatting sqref="D7:E7">
    <cfRule type="expression" dxfId="2011" priority="357">
      <formula>E4=1</formula>
    </cfRule>
    <cfRule type="expression" dxfId="2010" priority="358">
      <formula>E4=0</formula>
    </cfRule>
  </conditionalFormatting>
  <conditionalFormatting sqref="D8:E8">
    <cfRule type="expression" dxfId="2009" priority="355">
      <formula>E4=1</formula>
    </cfRule>
    <cfRule type="expression" dxfId="2008" priority="356">
      <formula>E4=0</formula>
    </cfRule>
  </conditionalFormatting>
  <conditionalFormatting sqref="D9:E9">
    <cfRule type="expression" dxfId="2007" priority="353">
      <formula>E4=1</formula>
    </cfRule>
    <cfRule type="expression" dxfId="2006" priority="354">
      <formula>E4=0</formula>
    </cfRule>
  </conditionalFormatting>
  <conditionalFormatting sqref="D10:E10">
    <cfRule type="expression" dxfId="2005" priority="351">
      <formula>E4=1</formula>
    </cfRule>
    <cfRule type="expression" dxfId="2004" priority="352">
      <formula>E4=0</formula>
    </cfRule>
  </conditionalFormatting>
  <conditionalFormatting sqref="F6:G6">
    <cfRule type="expression" dxfId="2003" priority="345">
      <formula>G4=1</formula>
    </cfRule>
    <cfRule type="expression" dxfId="2002" priority="346">
      <formula>G4=0</formula>
    </cfRule>
  </conditionalFormatting>
  <conditionalFormatting sqref="G5">
    <cfRule type="expression" dxfId="2001" priority="347">
      <formula>DAY(F5)&gt;7</formula>
    </cfRule>
    <cfRule type="expression" dxfId="2000" priority="348">
      <formula>F4=1</formula>
    </cfRule>
  </conditionalFormatting>
  <conditionalFormatting sqref="F5">
    <cfRule type="expression" dxfId="1999" priority="349">
      <formula>G4=1</formula>
    </cfRule>
    <cfRule type="expression" dxfId="1998" priority="350">
      <formula>G4=0</formula>
    </cfRule>
  </conditionalFormatting>
  <conditionalFormatting sqref="F7:G7">
    <cfRule type="expression" dxfId="1997" priority="343">
      <formula>G4=1</formula>
    </cfRule>
    <cfRule type="expression" dxfId="1996" priority="344">
      <formula>G4=0</formula>
    </cfRule>
  </conditionalFormatting>
  <conditionalFormatting sqref="F8:G8">
    <cfRule type="expression" dxfId="1995" priority="341">
      <formula>G4=1</formula>
    </cfRule>
    <cfRule type="expression" dxfId="1994" priority="342">
      <formula>G4=0</formula>
    </cfRule>
  </conditionalFormatting>
  <conditionalFormatting sqref="F9:G9">
    <cfRule type="expression" dxfId="1993" priority="339">
      <formula>G4=1</formula>
    </cfRule>
    <cfRule type="expression" dxfId="1992" priority="340">
      <formula>G4=0</formula>
    </cfRule>
  </conditionalFormatting>
  <conditionalFormatting sqref="F10:G10">
    <cfRule type="expression" dxfId="1991" priority="337">
      <formula>G4=1</formula>
    </cfRule>
    <cfRule type="expression" dxfId="1990" priority="338">
      <formula>G4=0</formula>
    </cfRule>
  </conditionalFormatting>
  <conditionalFormatting sqref="H6:I6">
    <cfRule type="expression" dxfId="1989" priority="331">
      <formula>I4=1</formula>
    </cfRule>
    <cfRule type="expression" dxfId="1988" priority="332">
      <formula>I4=0</formula>
    </cfRule>
  </conditionalFormatting>
  <conditionalFormatting sqref="I5">
    <cfRule type="expression" dxfId="1987" priority="333">
      <formula>DAY(H5)&gt;7</formula>
    </cfRule>
    <cfRule type="expression" dxfId="1986" priority="334">
      <formula>H4=1</formula>
    </cfRule>
  </conditionalFormatting>
  <conditionalFormatting sqref="H5">
    <cfRule type="expression" dxfId="1985" priority="335">
      <formula>I4=1</formula>
    </cfRule>
    <cfRule type="expression" dxfId="1984" priority="336">
      <formula>I4=0</formula>
    </cfRule>
  </conditionalFormatting>
  <conditionalFormatting sqref="H7:I7">
    <cfRule type="expression" dxfId="1983" priority="329">
      <formula>I4=1</formula>
    </cfRule>
    <cfRule type="expression" dxfId="1982" priority="330">
      <formula>I4=0</formula>
    </cfRule>
  </conditionalFormatting>
  <conditionalFormatting sqref="H8:I8">
    <cfRule type="expression" dxfId="1981" priority="327">
      <formula>I4=1</formula>
    </cfRule>
    <cfRule type="expression" dxfId="1980" priority="328">
      <formula>I4=0</formula>
    </cfRule>
  </conditionalFormatting>
  <conditionalFormatting sqref="H9:I9">
    <cfRule type="expression" dxfId="1979" priority="325">
      <formula>I4=1</formula>
    </cfRule>
    <cfRule type="expression" dxfId="1978" priority="326">
      <formula>I4=0</formula>
    </cfRule>
  </conditionalFormatting>
  <conditionalFormatting sqref="H10:I10">
    <cfRule type="expression" dxfId="1977" priority="323">
      <formula>I4=1</formula>
    </cfRule>
    <cfRule type="expression" dxfId="1976" priority="324">
      <formula>I4=0</formula>
    </cfRule>
  </conditionalFormatting>
  <conditionalFormatting sqref="J6:K6">
    <cfRule type="expression" dxfId="1975" priority="317">
      <formula>K4=1</formula>
    </cfRule>
    <cfRule type="expression" dxfId="1974" priority="318">
      <formula>K4=0</formula>
    </cfRule>
  </conditionalFormatting>
  <conditionalFormatting sqref="K5">
    <cfRule type="expression" dxfId="1973" priority="319">
      <formula>DAY(J5)&gt;7</formula>
    </cfRule>
    <cfRule type="expression" dxfId="1972" priority="320">
      <formula>J4=1</formula>
    </cfRule>
  </conditionalFormatting>
  <conditionalFormatting sqref="J5">
    <cfRule type="expression" dxfId="1971" priority="321">
      <formula>K4=1</formula>
    </cfRule>
    <cfRule type="expression" dxfId="1970" priority="322">
      <formula>K4=0</formula>
    </cfRule>
  </conditionalFormatting>
  <conditionalFormatting sqref="J7:K7">
    <cfRule type="expression" dxfId="1969" priority="315">
      <formula>K4=1</formula>
    </cfRule>
    <cfRule type="expression" dxfId="1968" priority="316">
      <formula>K4=0</formula>
    </cfRule>
  </conditionalFormatting>
  <conditionalFormatting sqref="J8:K8">
    <cfRule type="expression" dxfId="1967" priority="313">
      <formula>K4=1</formula>
    </cfRule>
    <cfRule type="expression" dxfId="1966" priority="314">
      <formula>K4=0</formula>
    </cfRule>
  </conditionalFormatting>
  <conditionalFormatting sqref="J9:K9">
    <cfRule type="expression" dxfId="1965" priority="311">
      <formula>K4=1</formula>
    </cfRule>
    <cfRule type="expression" dxfId="1964" priority="312">
      <formula>K4=0</formula>
    </cfRule>
  </conditionalFormatting>
  <conditionalFormatting sqref="J10:K10">
    <cfRule type="expression" dxfId="1963" priority="309">
      <formula>K4=1</formula>
    </cfRule>
    <cfRule type="expression" dxfId="1962" priority="310">
      <formula>K4=0</formula>
    </cfRule>
  </conditionalFormatting>
  <conditionalFormatting sqref="L6:M6">
    <cfRule type="expression" dxfId="1961" priority="303">
      <formula>M4=1</formula>
    </cfRule>
    <cfRule type="expression" dxfId="1960" priority="304">
      <formula>M4=0</formula>
    </cfRule>
  </conditionalFormatting>
  <conditionalFormatting sqref="M5">
    <cfRule type="expression" dxfId="1959" priority="305">
      <formula>DAY(L5)&gt;7</formula>
    </cfRule>
    <cfRule type="expression" dxfId="1958" priority="306">
      <formula>L4=1</formula>
    </cfRule>
  </conditionalFormatting>
  <conditionalFormatting sqref="L5">
    <cfRule type="expression" dxfId="1957" priority="307">
      <formula>M4=1</formula>
    </cfRule>
    <cfRule type="expression" dxfId="1956" priority="308">
      <formula>M4=0</formula>
    </cfRule>
  </conditionalFormatting>
  <conditionalFormatting sqref="L7:M7">
    <cfRule type="expression" dxfId="1955" priority="301">
      <formula>M4=1</formula>
    </cfRule>
    <cfRule type="expression" dxfId="1954" priority="302">
      <formula>M4=0</formula>
    </cfRule>
  </conditionalFormatting>
  <conditionalFormatting sqref="L8:M8">
    <cfRule type="expression" dxfId="1953" priority="299">
      <formula>M4=1</formula>
    </cfRule>
    <cfRule type="expression" dxfId="1952" priority="300">
      <formula>M4=0</formula>
    </cfRule>
  </conditionalFormatting>
  <conditionalFormatting sqref="L9:M9">
    <cfRule type="expression" dxfId="1951" priority="297">
      <formula>M4=1</formula>
    </cfRule>
    <cfRule type="expression" dxfId="1950" priority="298">
      <formula>M4=0</formula>
    </cfRule>
  </conditionalFormatting>
  <conditionalFormatting sqref="L10:M10">
    <cfRule type="expression" dxfId="1949" priority="295">
      <formula>M4=1</formula>
    </cfRule>
    <cfRule type="expression" dxfId="1948" priority="296">
      <formula>M4=0</formula>
    </cfRule>
  </conditionalFormatting>
  <conditionalFormatting sqref="N6">
    <cfRule type="expression" dxfId="1947" priority="293">
      <formula>O4=1</formula>
    </cfRule>
    <cfRule type="expression" dxfId="1946" priority="294">
      <formula>O4=2</formula>
    </cfRule>
  </conditionalFormatting>
  <conditionalFormatting sqref="N7">
    <cfRule type="expression" dxfId="1945" priority="291">
      <formula>O4=1</formula>
    </cfRule>
    <cfRule type="expression" dxfId="1944" priority="292">
      <formula>O4=2</formula>
    </cfRule>
  </conditionalFormatting>
  <conditionalFormatting sqref="N8">
    <cfRule type="expression" dxfId="1943" priority="289">
      <formula>O4=1</formula>
    </cfRule>
    <cfRule type="expression" dxfId="1942" priority="290">
      <formula>O4=2</formula>
    </cfRule>
  </conditionalFormatting>
  <conditionalFormatting sqref="N9">
    <cfRule type="expression" dxfId="1941" priority="287">
      <formula>O4=1</formula>
    </cfRule>
    <cfRule type="expression" dxfId="1940" priority="288">
      <formula>O4=2</formula>
    </cfRule>
  </conditionalFormatting>
  <conditionalFormatting sqref="N10">
    <cfRule type="expression" dxfId="1939" priority="285">
      <formula>O4=1</formula>
    </cfRule>
    <cfRule type="expression" dxfId="1938" priority="286">
      <formula>O4=2</formula>
    </cfRule>
  </conditionalFormatting>
  <conditionalFormatting sqref="O12">
    <cfRule type="expression" dxfId="1937" priority="281">
      <formula>O11=2</formula>
    </cfRule>
    <cfRule type="expression" dxfId="1936" priority="282">
      <formula>O11=1</formula>
    </cfRule>
  </conditionalFormatting>
  <conditionalFormatting sqref="N12">
    <cfRule type="expression" dxfId="1935" priority="283">
      <formula>O11=2</formula>
    </cfRule>
    <cfRule type="expression" dxfId="1934" priority="284">
      <formula>O11=1</formula>
    </cfRule>
  </conditionalFormatting>
  <conditionalFormatting sqref="N13">
    <cfRule type="expression" dxfId="1933" priority="279">
      <formula>O11=1</formula>
    </cfRule>
    <cfRule type="expression" dxfId="1932" priority="280">
      <formula>O11=2</formula>
    </cfRule>
  </conditionalFormatting>
  <conditionalFormatting sqref="N14">
    <cfRule type="expression" dxfId="1931" priority="277">
      <formula>O11=1</formula>
    </cfRule>
    <cfRule type="expression" dxfId="1930" priority="278">
      <formula>O11=2</formula>
    </cfRule>
  </conditionalFormatting>
  <conditionalFormatting sqref="N15">
    <cfRule type="expression" dxfId="1929" priority="275">
      <formula>O11=1</formula>
    </cfRule>
    <cfRule type="expression" dxfId="1928" priority="276">
      <formula>O11=2</formula>
    </cfRule>
  </conditionalFormatting>
  <conditionalFormatting sqref="N16">
    <cfRule type="expression" dxfId="1927" priority="273">
      <formula>O11=1</formula>
    </cfRule>
    <cfRule type="expression" dxfId="1926" priority="274">
      <formula>O11=2</formula>
    </cfRule>
  </conditionalFormatting>
  <conditionalFormatting sqref="N17">
    <cfRule type="expression" dxfId="1925" priority="271">
      <formula>O11=1</formula>
    </cfRule>
    <cfRule type="expression" dxfId="1924" priority="272">
      <formula>O11=2</formula>
    </cfRule>
  </conditionalFormatting>
  <conditionalFormatting sqref="O19">
    <cfRule type="expression" dxfId="1923" priority="267">
      <formula>O18=2</formula>
    </cfRule>
    <cfRule type="expression" dxfId="1922" priority="268">
      <formula>O18=1</formula>
    </cfRule>
  </conditionalFormatting>
  <conditionalFormatting sqref="N19">
    <cfRule type="expression" dxfId="1921" priority="269">
      <formula>O18=2</formula>
    </cfRule>
    <cfRule type="expression" dxfId="1920" priority="270">
      <formula>O18=1</formula>
    </cfRule>
  </conditionalFormatting>
  <conditionalFormatting sqref="N20">
    <cfRule type="expression" dxfId="1919" priority="265">
      <formula>O18=1</formula>
    </cfRule>
    <cfRule type="expression" dxfId="1918" priority="266">
      <formula>O18=2</formula>
    </cfRule>
  </conditionalFormatting>
  <conditionalFormatting sqref="N21">
    <cfRule type="expression" dxfId="1917" priority="263">
      <formula>O18=1</formula>
    </cfRule>
    <cfRule type="expression" dxfId="1916" priority="264">
      <formula>O18=2</formula>
    </cfRule>
  </conditionalFormatting>
  <conditionalFormatting sqref="N22">
    <cfRule type="expression" dxfId="1915" priority="261">
      <formula>O18=1</formula>
    </cfRule>
    <cfRule type="expression" dxfId="1914" priority="262">
      <formula>O18=2</formula>
    </cfRule>
  </conditionalFormatting>
  <conditionalFormatting sqref="N23">
    <cfRule type="expression" dxfId="1913" priority="259">
      <formula>O18=1</formula>
    </cfRule>
    <cfRule type="expression" dxfId="1912" priority="260">
      <formula>O18=2</formula>
    </cfRule>
  </conditionalFormatting>
  <conditionalFormatting sqref="N24">
    <cfRule type="expression" dxfId="1911" priority="257">
      <formula>O18=1</formula>
    </cfRule>
    <cfRule type="expression" dxfId="1910" priority="258">
      <formula>O18=2</formula>
    </cfRule>
  </conditionalFormatting>
  <conditionalFormatting sqref="O26">
    <cfRule type="expression" dxfId="1909" priority="253">
      <formula>O25=2</formula>
    </cfRule>
    <cfRule type="expression" dxfId="1908" priority="254">
      <formula>O25=1</formula>
    </cfRule>
  </conditionalFormatting>
  <conditionalFormatting sqref="N26">
    <cfRule type="expression" dxfId="1907" priority="255">
      <formula>O25=2</formula>
    </cfRule>
    <cfRule type="expression" dxfId="1906" priority="256">
      <formula>O25=1</formula>
    </cfRule>
  </conditionalFormatting>
  <conditionalFormatting sqref="N27">
    <cfRule type="expression" dxfId="1905" priority="251">
      <formula>O25=1</formula>
    </cfRule>
    <cfRule type="expression" dxfId="1904" priority="252">
      <formula>O25=2</formula>
    </cfRule>
  </conditionalFormatting>
  <conditionalFormatting sqref="N28">
    <cfRule type="expression" dxfId="1903" priority="249">
      <formula>O25=1</formula>
    </cfRule>
    <cfRule type="expression" dxfId="1902" priority="250">
      <formula>O25=2</formula>
    </cfRule>
  </conditionalFormatting>
  <conditionalFormatting sqref="N29">
    <cfRule type="expression" dxfId="1901" priority="247">
      <formula>O25=1</formula>
    </cfRule>
    <cfRule type="expression" dxfId="1900" priority="248">
      <formula>O25=2</formula>
    </cfRule>
  </conditionalFormatting>
  <conditionalFormatting sqref="N30">
    <cfRule type="expression" dxfId="1899" priority="245">
      <formula>O25=1</formula>
    </cfRule>
    <cfRule type="expression" dxfId="1898" priority="246">
      <formula>O25=2</formula>
    </cfRule>
  </conditionalFormatting>
  <conditionalFormatting sqref="N31">
    <cfRule type="expression" dxfId="1897" priority="243">
      <formula>O25=1</formula>
    </cfRule>
    <cfRule type="expression" dxfId="1896" priority="244">
      <formula>O25=2</formula>
    </cfRule>
  </conditionalFormatting>
  <conditionalFormatting sqref="N35">
    <cfRule type="expression" dxfId="1895" priority="240">
      <formula>O32=0</formula>
    </cfRule>
    <cfRule type="expression" dxfId="1894" priority="241">
      <formula>O32=1</formula>
    </cfRule>
    <cfRule type="expression" dxfId="1893" priority="242">
      <formula>O32=2</formula>
    </cfRule>
  </conditionalFormatting>
  <conditionalFormatting sqref="N36">
    <cfRule type="expression" dxfId="1892" priority="237">
      <formula>O32=0</formula>
    </cfRule>
    <cfRule type="expression" dxfId="1891" priority="238">
      <formula>O32=1</formula>
    </cfRule>
    <cfRule type="expression" dxfId="1890" priority="239">
      <formula>O32=2</formula>
    </cfRule>
  </conditionalFormatting>
  <conditionalFormatting sqref="N37">
    <cfRule type="expression" dxfId="1889" priority="234">
      <formula>O32=0</formula>
    </cfRule>
    <cfRule type="expression" dxfId="1888" priority="235">
      <formula>O32=1</formula>
    </cfRule>
    <cfRule type="expression" dxfId="1887" priority="236">
      <formula>O32=2</formula>
    </cfRule>
  </conditionalFormatting>
  <conditionalFormatting sqref="N38">
    <cfRule type="expression" dxfId="1886" priority="231">
      <formula>O32=0</formula>
    </cfRule>
    <cfRule type="expression" dxfId="1885" priority="232">
      <formula>O32=1</formula>
    </cfRule>
    <cfRule type="expression" dxfId="1884" priority="233">
      <formula>O32=2</formula>
    </cfRule>
  </conditionalFormatting>
  <conditionalFormatting sqref="B13:C13">
    <cfRule type="expression" dxfId="1883" priority="230">
      <formula>C11=1</formula>
    </cfRule>
  </conditionalFormatting>
  <conditionalFormatting sqref="B14:C14">
    <cfRule type="expression" dxfId="1882" priority="229">
      <formula>C11=1</formula>
    </cfRule>
  </conditionalFormatting>
  <conditionalFormatting sqref="B15:C15">
    <cfRule type="expression" dxfId="1881" priority="228">
      <formula>C11=1</formula>
    </cfRule>
  </conditionalFormatting>
  <conditionalFormatting sqref="B16:C16">
    <cfRule type="expression" dxfId="1880" priority="227">
      <formula>C11=1</formula>
    </cfRule>
  </conditionalFormatting>
  <conditionalFormatting sqref="B17:C17">
    <cfRule type="expression" dxfId="1879" priority="226">
      <formula>C11=1</formula>
    </cfRule>
  </conditionalFormatting>
  <conditionalFormatting sqref="E12">
    <cfRule type="expression" dxfId="1878" priority="224">
      <formula>E11=1</formula>
    </cfRule>
  </conditionalFormatting>
  <conditionalFormatting sqref="D12">
    <cfRule type="expression" dxfId="1877" priority="225">
      <formula>E11=1</formula>
    </cfRule>
  </conditionalFormatting>
  <conditionalFormatting sqref="D13:E13">
    <cfRule type="expression" dxfId="1876" priority="223">
      <formula>E11=1</formula>
    </cfRule>
  </conditionalFormatting>
  <conditionalFormatting sqref="D14:E14">
    <cfRule type="expression" dxfId="1875" priority="222">
      <formula>E11=1</formula>
    </cfRule>
  </conditionalFormatting>
  <conditionalFormatting sqref="D15:E15">
    <cfRule type="expression" dxfId="1874" priority="221">
      <formula>E11=1</formula>
    </cfRule>
  </conditionalFormatting>
  <conditionalFormatting sqref="D16:E16">
    <cfRule type="expression" dxfId="1873" priority="220">
      <formula>E11=1</formula>
    </cfRule>
  </conditionalFormatting>
  <conditionalFormatting sqref="D17:E17">
    <cfRule type="expression" dxfId="1872" priority="219">
      <formula>E11=1</formula>
    </cfRule>
  </conditionalFormatting>
  <conditionalFormatting sqref="G12">
    <cfRule type="expression" dxfId="1871" priority="217">
      <formula>G11=1</formula>
    </cfRule>
  </conditionalFormatting>
  <conditionalFormatting sqref="F12">
    <cfRule type="expression" dxfId="1870" priority="218">
      <formula>G11=1</formula>
    </cfRule>
  </conditionalFormatting>
  <conditionalFormatting sqref="F13:G13">
    <cfRule type="expression" dxfId="1869" priority="216">
      <formula>G11=1</formula>
    </cfRule>
  </conditionalFormatting>
  <conditionalFormatting sqref="F14:G14">
    <cfRule type="expression" dxfId="1868" priority="215">
      <formula>G11=1</formula>
    </cfRule>
  </conditionalFormatting>
  <conditionalFormatting sqref="F15:G15">
    <cfRule type="expression" dxfId="1867" priority="214">
      <formula>G11=1</formula>
    </cfRule>
  </conditionalFormatting>
  <conditionalFormatting sqref="F16:G16">
    <cfRule type="expression" dxfId="1866" priority="213">
      <formula>G11=1</formula>
    </cfRule>
  </conditionalFormatting>
  <conditionalFormatting sqref="F17:G17">
    <cfRule type="expression" dxfId="1865" priority="212">
      <formula>G11=1</formula>
    </cfRule>
  </conditionalFormatting>
  <conditionalFormatting sqref="I12">
    <cfRule type="expression" dxfId="1864" priority="210">
      <formula>I11=1</formula>
    </cfRule>
  </conditionalFormatting>
  <conditionalFormatting sqref="H12">
    <cfRule type="expression" dxfId="1863" priority="211">
      <formula>I11=1</formula>
    </cfRule>
  </conditionalFormatting>
  <conditionalFormatting sqref="H13:I13">
    <cfRule type="expression" dxfId="1862" priority="209">
      <formula>I11=1</formula>
    </cfRule>
  </conditionalFormatting>
  <conditionalFormatting sqref="H14:I14">
    <cfRule type="expression" dxfId="1861" priority="208">
      <formula>I11=1</formula>
    </cfRule>
  </conditionalFormatting>
  <conditionalFormatting sqref="H15:I15">
    <cfRule type="expression" dxfId="1860" priority="207">
      <formula>I11=1</formula>
    </cfRule>
  </conditionalFormatting>
  <conditionalFormatting sqref="H16:I16">
    <cfRule type="expression" dxfId="1859" priority="206">
      <formula>I11=1</formula>
    </cfRule>
  </conditionalFormatting>
  <conditionalFormatting sqref="H17:I17">
    <cfRule type="expression" dxfId="1858" priority="205">
      <formula>I11=1</formula>
    </cfRule>
  </conditionalFormatting>
  <conditionalFormatting sqref="K12">
    <cfRule type="expression" dxfId="1857" priority="203">
      <formula>K11=1</formula>
    </cfRule>
  </conditionalFormatting>
  <conditionalFormatting sqref="J12">
    <cfRule type="expression" dxfId="1856" priority="204">
      <formula>K11=1</formula>
    </cfRule>
  </conditionalFormatting>
  <conditionalFormatting sqref="J13:K13">
    <cfRule type="expression" dxfId="1855" priority="202">
      <formula>K11=1</formula>
    </cfRule>
  </conditionalFormatting>
  <conditionalFormatting sqref="J14:K14">
    <cfRule type="expression" dxfId="1854" priority="201">
      <formula>K11=1</formula>
    </cfRule>
  </conditionalFormatting>
  <conditionalFormatting sqref="J15:K15">
    <cfRule type="expression" dxfId="1853" priority="200">
      <formula>K11=1</formula>
    </cfRule>
  </conditionalFormatting>
  <conditionalFormatting sqref="J16:K16">
    <cfRule type="expression" dxfId="1852" priority="199">
      <formula>K11=1</formula>
    </cfRule>
  </conditionalFormatting>
  <conditionalFormatting sqref="J17:K17">
    <cfRule type="expression" dxfId="1851" priority="198">
      <formula>K11=1</formula>
    </cfRule>
  </conditionalFormatting>
  <conditionalFormatting sqref="M12">
    <cfRule type="expression" dxfId="1850" priority="196">
      <formula>M11=1</formula>
    </cfRule>
  </conditionalFormatting>
  <conditionalFormatting sqref="L12">
    <cfRule type="expression" dxfId="1849" priority="197">
      <formula>M11=1</formula>
    </cfRule>
  </conditionalFormatting>
  <conditionalFormatting sqref="L13:M13">
    <cfRule type="expression" dxfId="1848" priority="195">
      <formula>M11=1</formula>
    </cfRule>
  </conditionalFormatting>
  <conditionalFormatting sqref="L14:M14">
    <cfRule type="expression" dxfId="1847" priority="194">
      <formula>M11=1</formula>
    </cfRule>
  </conditionalFormatting>
  <conditionalFormatting sqref="L15:M15">
    <cfRule type="expression" dxfId="1846" priority="193">
      <formula>M11=1</formula>
    </cfRule>
  </conditionalFormatting>
  <conditionalFormatting sqref="L16:M16">
    <cfRule type="expression" dxfId="1845" priority="192">
      <formula>M11=1</formula>
    </cfRule>
  </conditionalFormatting>
  <conditionalFormatting sqref="L17:M17">
    <cfRule type="expression" dxfId="1844" priority="191">
      <formula>M11=1</formula>
    </cfRule>
  </conditionalFormatting>
  <conditionalFormatting sqref="C19">
    <cfRule type="expression" dxfId="1843" priority="189">
      <formula>C18=1</formula>
    </cfRule>
  </conditionalFormatting>
  <conditionalFormatting sqref="B19">
    <cfRule type="expression" dxfId="1842" priority="190">
      <formula>C18=1</formula>
    </cfRule>
  </conditionalFormatting>
  <conditionalFormatting sqref="B20:C20">
    <cfRule type="expression" dxfId="1841" priority="188">
      <formula>C18=1</formula>
    </cfRule>
  </conditionalFormatting>
  <conditionalFormatting sqref="B21:C21">
    <cfRule type="expression" dxfId="1840" priority="187">
      <formula>C18=1</formula>
    </cfRule>
  </conditionalFormatting>
  <conditionalFormatting sqref="B22:C22">
    <cfRule type="expression" dxfId="1839" priority="186">
      <formula>C18=1</formula>
    </cfRule>
  </conditionalFormatting>
  <conditionalFormatting sqref="B23:C23">
    <cfRule type="expression" dxfId="1838" priority="185">
      <formula>C18=1</formula>
    </cfRule>
  </conditionalFormatting>
  <conditionalFormatting sqref="B24:C24">
    <cfRule type="expression" dxfId="1837" priority="184">
      <formula>C18=1</formula>
    </cfRule>
  </conditionalFormatting>
  <conditionalFormatting sqref="E19">
    <cfRule type="expression" dxfId="1836" priority="182">
      <formula>E18=1</formula>
    </cfRule>
  </conditionalFormatting>
  <conditionalFormatting sqref="D19">
    <cfRule type="expression" dxfId="1835" priority="183">
      <formula>E18=1</formula>
    </cfRule>
  </conditionalFormatting>
  <conditionalFormatting sqref="D20:E20">
    <cfRule type="expression" dxfId="1834" priority="181">
      <formula>E18=1</formula>
    </cfRule>
  </conditionalFormatting>
  <conditionalFormatting sqref="D21:E21">
    <cfRule type="expression" dxfId="1833" priority="180">
      <formula>E18=1</formula>
    </cfRule>
  </conditionalFormatting>
  <conditionalFormatting sqref="D22:E22">
    <cfRule type="expression" dxfId="1832" priority="179">
      <formula>E18=1</formula>
    </cfRule>
  </conditionalFormatting>
  <conditionalFormatting sqref="D23:E23">
    <cfRule type="expression" dxfId="1831" priority="178">
      <formula>E18=1</formula>
    </cfRule>
  </conditionalFormatting>
  <conditionalFormatting sqref="D24:E24">
    <cfRule type="expression" dxfId="1830" priority="177">
      <formula>E18=1</formula>
    </cfRule>
  </conditionalFormatting>
  <conditionalFormatting sqref="G19">
    <cfRule type="expression" dxfId="1829" priority="175">
      <formula>G18=1</formula>
    </cfRule>
  </conditionalFormatting>
  <conditionalFormatting sqref="F19">
    <cfRule type="expression" dxfId="1828" priority="176">
      <formula>G18=1</formula>
    </cfRule>
  </conditionalFormatting>
  <conditionalFormatting sqref="F20:G20">
    <cfRule type="expression" dxfId="1827" priority="174">
      <formula>G18=1</formula>
    </cfRule>
  </conditionalFormatting>
  <conditionalFormatting sqref="F21:G21">
    <cfRule type="expression" dxfId="1826" priority="173">
      <formula>G18=1</formula>
    </cfRule>
  </conditionalFormatting>
  <conditionalFormatting sqref="F22:G22">
    <cfRule type="expression" dxfId="1825" priority="172">
      <formula>G18=1</formula>
    </cfRule>
  </conditionalFormatting>
  <conditionalFormatting sqref="F23:G23">
    <cfRule type="expression" dxfId="1824" priority="171">
      <formula>G18=1</formula>
    </cfRule>
  </conditionalFormatting>
  <conditionalFormatting sqref="F24:G24">
    <cfRule type="expression" dxfId="1823" priority="170">
      <formula>G18=1</formula>
    </cfRule>
  </conditionalFormatting>
  <conditionalFormatting sqref="I19">
    <cfRule type="expression" dxfId="1822" priority="168">
      <formula>I18=1</formula>
    </cfRule>
  </conditionalFormatting>
  <conditionalFormatting sqref="H19">
    <cfRule type="expression" dxfId="1821" priority="169">
      <formula>I18=1</formula>
    </cfRule>
  </conditionalFormatting>
  <conditionalFormatting sqref="H20:I20">
    <cfRule type="expression" dxfId="1820" priority="167">
      <formula>I18=1</formula>
    </cfRule>
  </conditionalFormatting>
  <conditionalFormatting sqref="H21:I21">
    <cfRule type="expression" dxfId="1819" priority="166">
      <formula>I18=1</formula>
    </cfRule>
  </conditionalFormatting>
  <conditionalFormatting sqref="H22:I22">
    <cfRule type="expression" dxfId="1818" priority="165">
      <formula>I18=1</formula>
    </cfRule>
  </conditionalFormatting>
  <conditionalFormatting sqref="H23:I23">
    <cfRule type="expression" dxfId="1817" priority="164">
      <formula>I18=1</formula>
    </cfRule>
  </conditionalFormatting>
  <conditionalFormatting sqref="H24:I24">
    <cfRule type="expression" dxfId="1816" priority="163">
      <formula>I18=1</formula>
    </cfRule>
  </conditionalFormatting>
  <conditionalFormatting sqref="K19">
    <cfRule type="expression" dxfId="1815" priority="161">
      <formula>K18=1</formula>
    </cfRule>
  </conditionalFormatting>
  <conditionalFormatting sqref="J19">
    <cfRule type="expression" dxfId="1814" priority="162">
      <formula>K18=1</formula>
    </cfRule>
  </conditionalFormatting>
  <conditionalFormatting sqref="J20:K20">
    <cfRule type="expression" dxfId="1813" priority="160">
      <formula>K18=1</formula>
    </cfRule>
  </conditionalFormatting>
  <conditionalFormatting sqref="J21:K21">
    <cfRule type="expression" dxfId="1812" priority="159">
      <formula>K18=1</formula>
    </cfRule>
  </conditionalFormatting>
  <conditionalFormatting sqref="J22:K22">
    <cfRule type="expression" dxfId="1811" priority="158">
      <formula>K18=1</formula>
    </cfRule>
  </conditionalFormatting>
  <conditionalFormatting sqref="J23:K23">
    <cfRule type="expression" dxfId="1810" priority="157">
      <formula>K18=1</formula>
    </cfRule>
  </conditionalFormatting>
  <conditionalFormatting sqref="J24:K24">
    <cfRule type="expression" dxfId="1809" priority="156">
      <formula>K18=1</formula>
    </cfRule>
  </conditionalFormatting>
  <conditionalFormatting sqref="M19">
    <cfRule type="expression" dxfId="1808" priority="154">
      <formula>M18=1</formula>
    </cfRule>
  </conditionalFormatting>
  <conditionalFormatting sqref="L19">
    <cfRule type="expression" dxfId="1807" priority="155">
      <formula>M18=1</formula>
    </cfRule>
  </conditionalFormatting>
  <conditionalFormatting sqref="L20:M20">
    <cfRule type="expression" dxfId="1806" priority="153">
      <formula>M18=1</formula>
    </cfRule>
  </conditionalFormatting>
  <conditionalFormatting sqref="L21:M21">
    <cfRule type="expression" dxfId="1805" priority="152">
      <formula>M18=1</formula>
    </cfRule>
  </conditionalFormatting>
  <conditionalFormatting sqref="L22:M22">
    <cfRule type="expression" dxfId="1804" priority="151">
      <formula>M18=1</formula>
    </cfRule>
  </conditionalFormatting>
  <conditionalFormatting sqref="L23:M23">
    <cfRule type="expression" dxfId="1803" priority="150">
      <formula>M18=1</formula>
    </cfRule>
  </conditionalFormatting>
  <conditionalFormatting sqref="L24:M24">
    <cfRule type="expression" dxfId="1802" priority="149">
      <formula>M18=1</formula>
    </cfRule>
  </conditionalFormatting>
  <conditionalFormatting sqref="C26">
    <cfRule type="expression" dxfId="1801" priority="147">
      <formula>C25=1</formula>
    </cfRule>
  </conditionalFormatting>
  <conditionalFormatting sqref="B26">
    <cfRule type="expression" dxfId="1800" priority="148">
      <formula>C25=1</formula>
    </cfRule>
  </conditionalFormatting>
  <conditionalFormatting sqref="B27:C27">
    <cfRule type="expression" dxfId="1799" priority="146">
      <formula>C25=1</formula>
    </cfRule>
  </conditionalFormatting>
  <conditionalFormatting sqref="B28:C28">
    <cfRule type="expression" dxfId="1798" priority="145">
      <formula>C25=1</formula>
    </cfRule>
  </conditionalFormatting>
  <conditionalFormatting sqref="B29:C29">
    <cfRule type="expression" dxfId="1797" priority="144">
      <formula>C25=1</formula>
    </cfRule>
  </conditionalFormatting>
  <conditionalFormatting sqref="B30:C30">
    <cfRule type="expression" dxfId="1796" priority="143">
      <formula>C25=1</formula>
    </cfRule>
  </conditionalFormatting>
  <conditionalFormatting sqref="B31:C31">
    <cfRule type="expression" dxfId="1795" priority="142">
      <formula>C25=1</formula>
    </cfRule>
  </conditionalFormatting>
  <conditionalFormatting sqref="E26">
    <cfRule type="expression" dxfId="1794" priority="140">
      <formula>E25=1</formula>
    </cfRule>
  </conditionalFormatting>
  <conditionalFormatting sqref="D26">
    <cfRule type="expression" dxfId="1793" priority="141">
      <formula>E25=1</formula>
    </cfRule>
  </conditionalFormatting>
  <conditionalFormatting sqref="D27:E27">
    <cfRule type="expression" dxfId="1792" priority="139">
      <formula>E25=1</formula>
    </cfRule>
  </conditionalFormatting>
  <conditionalFormatting sqref="D28:E28">
    <cfRule type="expression" dxfId="1791" priority="138">
      <formula>E25=1</formula>
    </cfRule>
  </conditionalFormatting>
  <conditionalFormatting sqref="D29:E29">
    <cfRule type="expression" dxfId="1790" priority="137">
      <formula>E25=1</formula>
    </cfRule>
  </conditionalFormatting>
  <conditionalFormatting sqref="D30:E30">
    <cfRule type="expression" dxfId="1789" priority="136">
      <formula>E25=1</formula>
    </cfRule>
  </conditionalFormatting>
  <conditionalFormatting sqref="D31:E31">
    <cfRule type="expression" dxfId="1788" priority="135">
      <formula>E25=1</formula>
    </cfRule>
  </conditionalFormatting>
  <conditionalFormatting sqref="G26">
    <cfRule type="expression" dxfId="1787" priority="133">
      <formula>G25=1</formula>
    </cfRule>
  </conditionalFormatting>
  <conditionalFormatting sqref="F26">
    <cfRule type="expression" dxfId="1786" priority="134">
      <formula>G25=1</formula>
    </cfRule>
  </conditionalFormatting>
  <conditionalFormatting sqref="F27:G27">
    <cfRule type="expression" dxfId="1785" priority="132">
      <formula>G25=1</formula>
    </cfRule>
  </conditionalFormatting>
  <conditionalFormatting sqref="F28:G28">
    <cfRule type="expression" dxfId="1784" priority="131">
      <formula>G25=1</formula>
    </cfRule>
  </conditionalFormatting>
  <conditionalFormatting sqref="F29:G29">
    <cfRule type="expression" dxfId="1783" priority="130">
      <formula>G25=1</formula>
    </cfRule>
  </conditionalFormatting>
  <conditionalFormatting sqref="F30:G30">
    <cfRule type="expression" dxfId="1782" priority="129">
      <formula>G25=1</formula>
    </cfRule>
  </conditionalFormatting>
  <conditionalFormatting sqref="F31:G31">
    <cfRule type="expression" dxfId="1781" priority="128">
      <formula>G25=1</formula>
    </cfRule>
  </conditionalFormatting>
  <conditionalFormatting sqref="I26">
    <cfRule type="expression" dxfId="1780" priority="126">
      <formula>I25=1</formula>
    </cfRule>
  </conditionalFormatting>
  <conditionalFormatting sqref="H26">
    <cfRule type="expression" dxfId="1779" priority="127">
      <formula>I25=1</formula>
    </cfRule>
  </conditionalFormatting>
  <conditionalFormatting sqref="H27:I27">
    <cfRule type="expression" dxfId="1778" priority="125">
      <formula>I25=1</formula>
    </cfRule>
  </conditionalFormatting>
  <conditionalFormatting sqref="H28:I28">
    <cfRule type="expression" dxfId="1777" priority="124">
      <formula>I25=1</formula>
    </cfRule>
  </conditionalFormatting>
  <conditionalFormatting sqref="H29:I29">
    <cfRule type="expression" dxfId="1776" priority="123">
      <formula>I25=1</formula>
    </cfRule>
  </conditionalFormatting>
  <conditionalFormatting sqref="H30:I30">
    <cfRule type="expression" dxfId="1775" priority="122">
      <formula>I25=1</formula>
    </cfRule>
  </conditionalFormatting>
  <conditionalFormatting sqref="H31:I31">
    <cfRule type="expression" dxfId="1774" priority="121">
      <formula>I25=1</formula>
    </cfRule>
  </conditionalFormatting>
  <conditionalFormatting sqref="K26">
    <cfRule type="expression" dxfId="1773" priority="119">
      <formula>K25=1</formula>
    </cfRule>
  </conditionalFormatting>
  <conditionalFormatting sqref="J26">
    <cfRule type="expression" dxfId="1772" priority="120">
      <formula>K25=1</formula>
    </cfRule>
  </conditionalFormatting>
  <conditionalFormatting sqref="J27:K27">
    <cfRule type="expression" dxfId="1771" priority="118">
      <formula>K25=1</formula>
    </cfRule>
  </conditionalFormatting>
  <conditionalFormatting sqref="J28:K28">
    <cfRule type="expression" dxfId="1770" priority="117">
      <formula>K25=1</formula>
    </cfRule>
  </conditionalFormatting>
  <conditionalFormatting sqref="J29:K29">
    <cfRule type="expression" dxfId="1769" priority="116">
      <formula>K25=1</formula>
    </cfRule>
  </conditionalFormatting>
  <conditionalFormatting sqref="J30:K30">
    <cfRule type="expression" dxfId="1768" priority="115">
      <formula>K25=1</formula>
    </cfRule>
  </conditionalFormatting>
  <conditionalFormatting sqref="J31:K31">
    <cfRule type="expression" dxfId="1767" priority="114">
      <formula>K25=1</formula>
    </cfRule>
  </conditionalFormatting>
  <conditionalFormatting sqref="M26">
    <cfRule type="expression" dxfId="1766" priority="112">
      <formula>M25=1</formula>
    </cfRule>
  </conditionalFormatting>
  <conditionalFormatting sqref="L26">
    <cfRule type="expression" dxfId="1765" priority="113">
      <formula>M25=1</formula>
    </cfRule>
  </conditionalFormatting>
  <conditionalFormatting sqref="L27:M27">
    <cfRule type="expression" dxfId="1764" priority="111">
      <formula>M25=1</formula>
    </cfRule>
  </conditionalFormatting>
  <conditionalFormatting sqref="L28:M28">
    <cfRule type="expression" dxfId="1763" priority="110">
      <formula>M25=1</formula>
    </cfRule>
  </conditionalFormatting>
  <conditionalFormatting sqref="L29:M29">
    <cfRule type="expression" dxfId="1762" priority="109">
      <formula>M25=1</formula>
    </cfRule>
  </conditionalFormatting>
  <conditionalFormatting sqref="L30:M30">
    <cfRule type="expression" dxfId="1761" priority="108">
      <formula>M25=1</formula>
    </cfRule>
  </conditionalFormatting>
  <conditionalFormatting sqref="L31:M31">
    <cfRule type="expression" dxfId="1760" priority="107">
      <formula>M25=1</formula>
    </cfRule>
  </conditionalFormatting>
  <conditionalFormatting sqref="B33">
    <cfRule type="expression" dxfId="1759" priority="389">
      <formula>C32=1</formula>
    </cfRule>
    <cfRule type="expression" dxfId="1758" priority="390">
      <formula>C32=0</formula>
    </cfRule>
  </conditionalFormatting>
  <conditionalFormatting sqref="C33">
    <cfRule type="expression" dxfId="1757" priority="387">
      <formula>C32=1</formula>
    </cfRule>
    <cfRule type="expression" dxfId="1756" priority="388">
      <formula>C32=0</formula>
    </cfRule>
  </conditionalFormatting>
  <conditionalFormatting sqref="B34">
    <cfRule type="expression" dxfId="1755" priority="385">
      <formula>C32=0</formula>
    </cfRule>
    <cfRule type="expression" dxfId="1754" priority="386">
      <formula>C32=1</formula>
    </cfRule>
  </conditionalFormatting>
  <conditionalFormatting sqref="B35">
    <cfRule type="expression" dxfId="1753" priority="105">
      <formula>C32=0</formula>
    </cfRule>
    <cfRule type="expression" dxfId="1752" priority="106">
      <formula>C32=1</formula>
    </cfRule>
  </conditionalFormatting>
  <conditionalFormatting sqref="B36">
    <cfRule type="expression" dxfId="1751" priority="103">
      <formula>C32=0</formula>
    </cfRule>
    <cfRule type="expression" dxfId="1750" priority="104">
      <formula>C32=1</formula>
    </cfRule>
  </conditionalFormatting>
  <conditionalFormatting sqref="B37">
    <cfRule type="expression" dxfId="1749" priority="101">
      <formula>C32=0</formula>
    </cfRule>
    <cfRule type="expression" dxfId="1748" priority="102">
      <formula>C32=1</formula>
    </cfRule>
  </conditionalFormatting>
  <conditionalFormatting sqref="B38">
    <cfRule type="expression" dxfId="1747" priority="99">
      <formula>C32=0</formula>
    </cfRule>
    <cfRule type="expression" dxfId="1746" priority="100">
      <formula>C32=1</formula>
    </cfRule>
  </conditionalFormatting>
  <conditionalFormatting sqref="D33">
    <cfRule type="expression" dxfId="1745" priority="97">
      <formula>E32=1</formula>
    </cfRule>
    <cfRule type="expression" dxfId="1744" priority="98">
      <formula>E32=0</formula>
    </cfRule>
  </conditionalFormatting>
  <conditionalFormatting sqref="E33">
    <cfRule type="expression" dxfId="1743" priority="95">
      <formula>E32=1</formula>
    </cfRule>
    <cfRule type="expression" dxfId="1742" priority="96">
      <formula>E32=0</formula>
    </cfRule>
  </conditionalFormatting>
  <conditionalFormatting sqref="D34">
    <cfRule type="expression" dxfId="1741" priority="93">
      <formula>E32=0</formula>
    </cfRule>
    <cfRule type="expression" dxfId="1740" priority="94">
      <formula>E32=1</formula>
    </cfRule>
  </conditionalFormatting>
  <conditionalFormatting sqref="D35">
    <cfRule type="expression" dxfId="1739" priority="91">
      <formula>E32=0</formula>
    </cfRule>
    <cfRule type="expression" dxfId="1738" priority="92">
      <formula>E32=1</formula>
    </cfRule>
  </conditionalFormatting>
  <conditionalFormatting sqref="D36">
    <cfRule type="expression" dxfId="1737" priority="89">
      <formula>E32=0</formula>
    </cfRule>
    <cfRule type="expression" dxfId="1736" priority="90">
      <formula>E32=1</formula>
    </cfRule>
  </conditionalFormatting>
  <conditionalFormatting sqref="D37">
    <cfRule type="expression" dxfId="1735" priority="87">
      <formula>E32=0</formula>
    </cfRule>
    <cfRule type="expression" dxfId="1734" priority="88">
      <formula>E32=1</formula>
    </cfRule>
  </conditionalFormatting>
  <conditionalFormatting sqref="D38">
    <cfRule type="expression" dxfId="1733" priority="85">
      <formula>E32=0</formula>
    </cfRule>
    <cfRule type="expression" dxfId="1732" priority="86">
      <formula>E32=1</formula>
    </cfRule>
  </conditionalFormatting>
  <conditionalFormatting sqref="F33">
    <cfRule type="expression" dxfId="1731" priority="83">
      <formula>G32=1</formula>
    </cfRule>
    <cfRule type="expression" dxfId="1730" priority="84">
      <formula>G32=0</formula>
    </cfRule>
  </conditionalFormatting>
  <conditionalFormatting sqref="G33">
    <cfRule type="expression" dxfId="1729" priority="81">
      <formula>G32=1</formula>
    </cfRule>
    <cfRule type="expression" dxfId="1728" priority="82">
      <formula>G32=0</formula>
    </cfRule>
  </conditionalFormatting>
  <conditionalFormatting sqref="F34">
    <cfRule type="expression" dxfId="1727" priority="79">
      <formula>G32=0</formula>
    </cfRule>
    <cfRule type="expression" dxfId="1726" priority="80">
      <formula>G32=1</formula>
    </cfRule>
  </conditionalFormatting>
  <conditionalFormatting sqref="F35">
    <cfRule type="expression" dxfId="1725" priority="77">
      <formula>G32=0</formula>
    </cfRule>
    <cfRule type="expression" dxfId="1724" priority="78">
      <formula>G32=1</formula>
    </cfRule>
  </conditionalFormatting>
  <conditionalFormatting sqref="F36">
    <cfRule type="expression" dxfId="1723" priority="75">
      <formula>G32=0</formula>
    </cfRule>
    <cfRule type="expression" dxfId="1722" priority="76">
      <formula>G32=1</formula>
    </cfRule>
  </conditionalFormatting>
  <conditionalFormatting sqref="F37">
    <cfRule type="expression" dxfId="1721" priority="73">
      <formula>G32=0</formula>
    </cfRule>
    <cfRule type="expression" dxfId="1720" priority="74">
      <formula>G32=1</formula>
    </cfRule>
  </conditionalFormatting>
  <conditionalFormatting sqref="F38">
    <cfRule type="expression" dxfId="1719" priority="71">
      <formula>G32=0</formula>
    </cfRule>
    <cfRule type="expression" dxfId="1718" priority="72">
      <formula>G32=1</formula>
    </cfRule>
  </conditionalFormatting>
  <conditionalFormatting sqref="H33">
    <cfRule type="expression" dxfId="1717" priority="69">
      <formula>I32=1</formula>
    </cfRule>
    <cfRule type="expression" dxfId="1716" priority="70">
      <formula>I32=0</formula>
    </cfRule>
  </conditionalFormatting>
  <conditionalFormatting sqref="I33">
    <cfRule type="expression" dxfId="1715" priority="67">
      <formula>I32=1</formula>
    </cfRule>
    <cfRule type="expression" dxfId="1714" priority="68">
      <formula>I32=0</formula>
    </cfRule>
  </conditionalFormatting>
  <conditionalFormatting sqref="H34">
    <cfRule type="expression" dxfId="1713" priority="65">
      <formula>I32=0</formula>
    </cfRule>
    <cfRule type="expression" dxfId="1712" priority="66">
      <formula>I32=1</formula>
    </cfRule>
  </conditionalFormatting>
  <conditionalFormatting sqref="H35">
    <cfRule type="expression" dxfId="1711" priority="63">
      <formula>I32=0</formula>
    </cfRule>
    <cfRule type="expression" dxfId="1710" priority="64">
      <formula>I32=1</formula>
    </cfRule>
  </conditionalFormatting>
  <conditionalFormatting sqref="H36">
    <cfRule type="expression" dxfId="1709" priority="61">
      <formula>I32=0</formula>
    </cfRule>
    <cfRule type="expression" dxfId="1708" priority="62">
      <formula>I32=1</formula>
    </cfRule>
  </conditionalFormatting>
  <conditionalFormatting sqref="H37">
    <cfRule type="expression" dxfId="1707" priority="59">
      <formula>I32=0</formula>
    </cfRule>
    <cfRule type="expression" dxfId="1706" priority="60">
      <formula>I32=1</formula>
    </cfRule>
  </conditionalFormatting>
  <conditionalFormatting sqref="H38">
    <cfRule type="expression" dxfId="1705" priority="57">
      <formula>I32=0</formula>
    </cfRule>
    <cfRule type="expression" dxfId="1704" priority="58">
      <formula>I32=1</formula>
    </cfRule>
  </conditionalFormatting>
  <conditionalFormatting sqref="J33">
    <cfRule type="expression" dxfId="1703" priority="55">
      <formula>K32=1</formula>
    </cfRule>
    <cfRule type="expression" dxfId="1702" priority="56">
      <formula>K32=0</formula>
    </cfRule>
  </conditionalFormatting>
  <conditionalFormatting sqref="K33">
    <cfRule type="expression" dxfId="1701" priority="53">
      <formula>K32=1</formula>
    </cfRule>
    <cfRule type="expression" dxfId="1700" priority="54">
      <formula>K32=0</formula>
    </cfRule>
  </conditionalFormatting>
  <conditionalFormatting sqref="J34">
    <cfRule type="expression" dxfId="1699" priority="51">
      <formula>K32=0</formula>
    </cfRule>
    <cfRule type="expression" dxfId="1698" priority="52">
      <formula>K32=1</formula>
    </cfRule>
  </conditionalFormatting>
  <conditionalFormatting sqref="J35">
    <cfRule type="expression" dxfId="1697" priority="49">
      <formula>K32=0</formula>
    </cfRule>
    <cfRule type="expression" dxfId="1696" priority="50">
      <formula>K32=1</formula>
    </cfRule>
  </conditionalFormatting>
  <conditionalFormatting sqref="J36">
    <cfRule type="expression" dxfId="1695" priority="47">
      <formula>K32=0</formula>
    </cfRule>
    <cfRule type="expression" dxfId="1694" priority="48">
      <formula>K32=1</formula>
    </cfRule>
  </conditionalFormatting>
  <conditionalFormatting sqref="J37">
    <cfRule type="expression" dxfId="1693" priority="45">
      <formula>K32=0</formula>
    </cfRule>
    <cfRule type="expression" dxfId="1692" priority="46">
      <formula>K32=1</formula>
    </cfRule>
  </conditionalFormatting>
  <conditionalFormatting sqref="J38">
    <cfRule type="expression" dxfId="1691" priority="43">
      <formula>K32=0</formula>
    </cfRule>
    <cfRule type="expression" dxfId="1690" priority="44">
      <formula>K32=1</formula>
    </cfRule>
  </conditionalFormatting>
  <conditionalFormatting sqref="L33">
    <cfRule type="expression" dxfId="1689" priority="41">
      <formula>M32=1</formula>
    </cfRule>
    <cfRule type="expression" dxfId="1688" priority="42">
      <formula>M32=0</formula>
    </cfRule>
  </conditionalFormatting>
  <conditionalFormatting sqref="M33">
    <cfRule type="expression" dxfId="1687" priority="39">
      <formula>M32=1</formula>
    </cfRule>
    <cfRule type="expression" dxfId="1686" priority="40">
      <formula>M32=0</formula>
    </cfRule>
  </conditionalFormatting>
  <conditionalFormatting sqref="L34">
    <cfRule type="expression" dxfId="1685" priority="37">
      <formula>M32=0</formula>
    </cfRule>
    <cfRule type="expression" dxfId="1684" priority="38">
      <formula>M32=1</formula>
    </cfRule>
  </conditionalFormatting>
  <conditionalFormatting sqref="L35">
    <cfRule type="expression" dxfId="1683" priority="35">
      <formula>M32=0</formula>
    </cfRule>
    <cfRule type="expression" dxfId="1682" priority="36">
      <formula>M32=1</formula>
    </cfRule>
  </conditionalFormatting>
  <conditionalFormatting sqref="L36">
    <cfRule type="expression" dxfId="1681" priority="33">
      <formula>M32=0</formula>
    </cfRule>
    <cfRule type="expression" dxfId="1680" priority="34">
      <formula>M32=1</formula>
    </cfRule>
  </conditionalFormatting>
  <conditionalFormatting sqref="L37">
    <cfRule type="expression" dxfId="1679" priority="31">
      <formula>M32=0</formula>
    </cfRule>
    <cfRule type="expression" dxfId="1678" priority="32">
      <formula>M32=1</formula>
    </cfRule>
  </conditionalFormatting>
  <conditionalFormatting sqref="L38">
    <cfRule type="expression" dxfId="1677" priority="29">
      <formula>M32=0</formula>
    </cfRule>
    <cfRule type="expression" dxfId="1676" priority="30">
      <formula>M32=1</formula>
    </cfRule>
  </conditionalFormatting>
  <conditionalFormatting sqref="B40">
    <cfRule type="expression" dxfId="1675" priority="27">
      <formula>C39=1</formula>
    </cfRule>
    <cfRule type="expression" dxfId="1674" priority="28">
      <formula>C39=0</formula>
    </cfRule>
  </conditionalFormatting>
  <conditionalFormatting sqref="C40">
    <cfRule type="expression" dxfId="1673" priority="25">
      <formula>C39=1</formula>
    </cfRule>
    <cfRule type="expression" dxfId="1672" priority="26">
      <formula>C39=0</formula>
    </cfRule>
  </conditionalFormatting>
  <conditionalFormatting sqref="B41">
    <cfRule type="expression" dxfId="1671" priority="23">
      <formula>C39=0</formula>
    </cfRule>
    <cfRule type="expression" dxfId="1670" priority="24">
      <formula>C39=1</formula>
    </cfRule>
  </conditionalFormatting>
  <conditionalFormatting sqref="B42">
    <cfRule type="expression" dxfId="1669" priority="21">
      <formula>C39=0</formula>
    </cfRule>
    <cfRule type="expression" dxfId="1668" priority="22">
      <formula>C39=1</formula>
    </cfRule>
  </conditionalFormatting>
  <conditionalFormatting sqref="B43">
    <cfRule type="expression" dxfId="1667" priority="19">
      <formula>C39=0</formula>
    </cfRule>
    <cfRule type="expression" dxfId="1666" priority="20">
      <formula>C39=1</formula>
    </cfRule>
  </conditionalFormatting>
  <conditionalFormatting sqref="B44">
    <cfRule type="expression" dxfId="1665" priority="17">
      <formula>C39=0</formula>
    </cfRule>
    <cfRule type="expression" dxfId="1664" priority="18">
      <formula>C39=1</formula>
    </cfRule>
  </conditionalFormatting>
  <conditionalFormatting sqref="B45">
    <cfRule type="expression" dxfId="1663" priority="15">
      <formula>C39=0</formula>
    </cfRule>
    <cfRule type="expression" dxfId="1662" priority="16">
      <formula>C39=1</formula>
    </cfRule>
  </conditionalFormatting>
  <conditionalFormatting sqref="D40">
    <cfRule type="expression" dxfId="1661" priority="13">
      <formula>E39=1</formula>
    </cfRule>
    <cfRule type="expression" dxfId="1660" priority="14">
      <formula>E39=0</formula>
    </cfRule>
  </conditionalFormatting>
  <conditionalFormatting sqref="E40">
    <cfRule type="expression" dxfId="1659" priority="11">
      <formula>E39=1</formula>
    </cfRule>
    <cfRule type="expression" dxfId="1658" priority="12">
      <formula>E39=0</formula>
    </cfRule>
  </conditionalFormatting>
  <conditionalFormatting sqref="D41">
    <cfRule type="expression" dxfId="1657" priority="9">
      <formula>E39=0</formula>
    </cfRule>
    <cfRule type="expression" dxfId="1656" priority="10">
      <formula>E39=1</formula>
    </cfRule>
  </conditionalFormatting>
  <conditionalFormatting sqref="D42">
    <cfRule type="expression" dxfId="1655" priority="7">
      <formula>E39=0</formula>
    </cfRule>
    <cfRule type="expression" dxfId="1654" priority="8">
      <formula>E39=1</formula>
    </cfRule>
  </conditionalFormatting>
  <conditionalFormatting sqref="D43">
    <cfRule type="expression" dxfId="1653" priority="5">
      <formula>E39=0</formula>
    </cfRule>
    <cfRule type="expression" dxfId="1652" priority="6">
      <formula>E39=1</formula>
    </cfRule>
  </conditionalFormatting>
  <conditionalFormatting sqref="D44">
    <cfRule type="expression" dxfId="1651" priority="3">
      <formula>E39=0</formula>
    </cfRule>
    <cfRule type="expression" dxfId="1650" priority="4">
      <formula>E39=1</formula>
    </cfRule>
  </conditionalFormatting>
  <conditionalFormatting sqref="D45">
    <cfRule type="expression" dxfId="1649" priority="1">
      <formula>E39=0</formula>
    </cfRule>
    <cfRule type="expression" dxfId="1648" priority="2">
      <formula>E39=1</formula>
    </cfRule>
  </conditionalFormatting>
  <conditionalFormatting sqref="O39">
    <cfRule type="expression" dxfId="1647" priority="408">
      <formula>#REF!=0</formula>
    </cfRule>
    <cfRule type="expression" dxfId="1646" priority="409">
      <formula>DAY(O34)&lt;10</formula>
    </cfRule>
    <cfRule type="expression" dxfId="1645" priority="410">
      <formula>#REF!&lt;&gt;""</formula>
    </cfRule>
    <cfRule type="expression" dxfId="1644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2FD-3263-4020-BC05-4854715A3589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44166</v>
      </c>
      <c r="C1" s="96">
        <f ca="1">VALUE(SUBSTITUTE(RIGHT(CELL("filename",A2),LEN(CELL("filename",A2))-FIND("]",CELL("filename",A2))),"月",""))</f>
        <v>12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12月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33" t="s">
        <v>169</v>
      </c>
      <c r="C3" s="134"/>
      <c r="D3" s="133" t="s">
        <v>168</v>
      </c>
      <c r="E3" s="134"/>
      <c r="F3" s="133" t="s">
        <v>167</v>
      </c>
      <c r="G3" s="134"/>
      <c r="H3" s="133" t="s">
        <v>166</v>
      </c>
      <c r="I3" s="134"/>
      <c r="J3" s="133" t="s">
        <v>165</v>
      </c>
      <c r="K3" s="134"/>
      <c r="L3" s="133" t="s">
        <v>164</v>
      </c>
      <c r="M3" s="134"/>
      <c r="N3" s="135" t="s">
        <v>163</v>
      </c>
      <c r="O3" s="134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0</v>
      </c>
      <c r="G4" s="89" t="str">
        <f ca="1">IF(DAY(F5)&gt;7,0,IF(F4=1,1,""))</f>
        <v/>
      </c>
      <c r="H4" s="91">
        <f ca="1">IF(H5="","",VLOOKUP(H5,祝日計算!$AR$2:$AU$1099,4,FALSE))</f>
        <v>0</v>
      </c>
      <c r="I4" s="89" t="str">
        <f ca="1">IF(DAY(H5)&gt;7,0,IF(H4=1,1,""))</f>
        <v/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44164</v>
      </c>
      <c r="C5" s="75" t="str">
        <f ca="1">IFERROR(VLOOKUP(B5,祝日計算!$AO$2:$AP$282,2,FALSE),"")</f>
        <v/>
      </c>
      <c r="D5" s="71">
        <f ca="1">B5+1</f>
        <v>44165</v>
      </c>
      <c r="E5" s="75" t="str">
        <f ca="1">IFERROR(VLOOKUP(D5,祝日計算!$AO$2:$AP$282,2,FALSE),"")</f>
        <v/>
      </c>
      <c r="F5" s="71">
        <f ca="1">D5+1</f>
        <v>44166</v>
      </c>
      <c r="G5" s="75" t="str">
        <f ca="1">IFERROR(VLOOKUP(F5,祝日計算!$AO$2:$AP$282,2,FALSE),"")</f>
        <v/>
      </c>
      <c r="H5" s="71">
        <f ca="1">F5+1</f>
        <v>44167</v>
      </c>
      <c r="I5" s="75" t="str">
        <f ca="1">IFERROR(VLOOKUP(H5,祝日計算!$AO$2:$AP$282,2,FALSE),"")</f>
        <v/>
      </c>
      <c r="J5" s="71">
        <f ca="1">H5+1</f>
        <v>44168</v>
      </c>
      <c r="K5" s="75" t="str">
        <f ca="1">IFERROR(VLOOKUP(J5,祝日計算!$AO$2:$AP$282,2,FALSE),"")</f>
        <v/>
      </c>
      <c r="L5" s="71">
        <f ca="1">J5+1</f>
        <v>44169</v>
      </c>
      <c r="M5" s="75" t="str">
        <f ca="1">IFERROR(VLOOKUP(L5,祝日計算!$AO$2:$AP$282,2,FALSE),"")</f>
        <v/>
      </c>
      <c r="N5" s="87">
        <f ca="1">L5+1</f>
        <v>44170</v>
      </c>
      <c r="O5" s="75" t="str">
        <f ca="1">IFERROR(VLOOKUP(N5,祝日計算!$AO$2:$AP$282,2,FALSE),"")</f>
        <v/>
      </c>
    </row>
    <row r="6" spans="2:15" ht="13.5" customHeight="1" x14ac:dyDescent="0.65"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8"/>
      <c r="O6" s="137"/>
    </row>
    <row r="7" spans="2:15" ht="13.5" customHeight="1" x14ac:dyDescent="0.65">
      <c r="B7" s="136"/>
      <c r="C7" s="137"/>
      <c r="D7" s="136"/>
      <c r="E7" s="137"/>
      <c r="F7" s="136"/>
      <c r="G7" s="137"/>
      <c r="H7" s="136"/>
      <c r="I7" s="137"/>
      <c r="J7" s="136"/>
      <c r="K7" s="137"/>
      <c r="L7" s="136"/>
      <c r="M7" s="137"/>
      <c r="N7" s="138"/>
      <c r="O7" s="137"/>
    </row>
    <row r="8" spans="2:15" ht="13.5" customHeight="1" x14ac:dyDescent="0.65">
      <c r="B8" s="136"/>
      <c r="C8" s="137"/>
      <c r="D8" s="136"/>
      <c r="E8" s="137"/>
      <c r="F8" s="136"/>
      <c r="G8" s="137"/>
      <c r="H8" s="136"/>
      <c r="I8" s="137"/>
      <c r="J8" s="136"/>
      <c r="K8" s="137"/>
      <c r="L8" s="136"/>
      <c r="M8" s="137"/>
      <c r="N8" s="138"/>
      <c r="O8" s="137"/>
    </row>
    <row r="9" spans="2:15" ht="13.5" customHeight="1" x14ac:dyDescent="0.65">
      <c r="B9" s="136"/>
      <c r="C9" s="137"/>
      <c r="D9" s="136"/>
      <c r="E9" s="137"/>
      <c r="F9" s="136"/>
      <c r="G9" s="137"/>
      <c r="H9" s="136"/>
      <c r="I9" s="137"/>
      <c r="J9" s="136"/>
      <c r="K9" s="137"/>
      <c r="L9" s="136"/>
      <c r="M9" s="137"/>
      <c r="N9" s="138"/>
      <c r="O9" s="137"/>
    </row>
    <row r="10" spans="2:15" ht="13.5" customHeight="1" x14ac:dyDescent="0.65">
      <c r="B10" s="139"/>
      <c r="C10" s="140"/>
      <c r="D10" s="139"/>
      <c r="E10" s="140"/>
      <c r="F10" s="139"/>
      <c r="G10" s="140"/>
      <c r="H10" s="139"/>
      <c r="I10" s="140"/>
      <c r="J10" s="139"/>
      <c r="K10" s="140"/>
      <c r="L10" s="139"/>
      <c r="M10" s="140"/>
      <c r="N10" s="141"/>
      <c r="O10" s="140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1</v>
      </c>
      <c r="G11" s="85">
        <f ca="1">IF(F11=1,1,"")</f>
        <v>1</v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44171</v>
      </c>
      <c r="C12" s="75" t="str">
        <f ca="1">IFERROR(VLOOKUP(B12,祝日計算!$AO$2:$AP$282,2,FALSE),"")</f>
        <v/>
      </c>
      <c r="D12" s="71">
        <f ca="1">B12+1</f>
        <v>44172</v>
      </c>
      <c r="E12" s="75" t="str">
        <f ca="1">IFERROR(VLOOKUP(D12,祝日計算!$AO$2:$AP$282,2,FALSE),"")</f>
        <v/>
      </c>
      <c r="F12" s="71">
        <f ca="1">D12+1</f>
        <v>44173</v>
      </c>
      <c r="G12" s="75" t="str">
        <f ca="1">IFERROR(VLOOKUP(F12,祝日計算!$AO$2:$AP$282,2,FALSE),"")</f>
        <v/>
      </c>
      <c r="H12" s="71">
        <f ca="1">F12+1</f>
        <v>44174</v>
      </c>
      <c r="I12" s="75" t="str">
        <f ca="1">IFERROR(VLOOKUP(H12,祝日計算!$AO$2:$AP$282,2,FALSE),"")</f>
        <v/>
      </c>
      <c r="J12" s="71">
        <f ca="1">H12+1</f>
        <v>44175</v>
      </c>
      <c r="K12" s="75" t="str">
        <f ca="1">IFERROR(VLOOKUP(J12,祝日計算!$AO$2:$AP$282,2,FALSE),"")</f>
        <v/>
      </c>
      <c r="L12" s="71">
        <f ca="1">J12+1</f>
        <v>44176</v>
      </c>
      <c r="M12" s="75" t="str">
        <f ca="1">IFERROR(VLOOKUP(L12,祝日計算!$AO$2:$AP$282,2,FALSE),"")</f>
        <v/>
      </c>
      <c r="N12" s="87">
        <f ca="1">L12+1</f>
        <v>44177</v>
      </c>
      <c r="O12" s="75" t="str">
        <f ca="1">IFERROR(VLOOKUP(N12,祝日計算!$AO$2:$AP$282,2,FALSE),"")</f>
        <v/>
      </c>
    </row>
    <row r="13" spans="2:15" ht="13.5" customHeight="1" x14ac:dyDescent="0.65">
      <c r="B13" s="136"/>
      <c r="C13" s="137"/>
      <c r="D13" s="136"/>
      <c r="E13" s="137"/>
      <c r="F13" s="136"/>
      <c r="G13" s="137"/>
      <c r="H13" s="136"/>
      <c r="I13" s="137"/>
      <c r="J13" s="136"/>
      <c r="K13" s="137"/>
      <c r="L13" s="136"/>
      <c r="M13" s="137"/>
      <c r="N13" s="138"/>
      <c r="O13" s="137"/>
    </row>
    <row r="14" spans="2:15" ht="13.5" customHeight="1" x14ac:dyDescent="0.65">
      <c r="B14" s="136"/>
      <c r="C14" s="137"/>
      <c r="D14" s="136"/>
      <c r="E14" s="137"/>
      <c r="F14" s="136"/>
      <c r="G14" s="137"/>
      <c r="H14" s="136"/>
      <c r="I14" s="137"/>
      <c r="J14" s="136"/>
      <c r="K14" s="137"/>
      <c r="L14" s="136"/>
      <c r="M14" s="137"/>
      <c r="N14" s="138"/>
      <c r="O14" s="137"/>
    </row>
    <row r="15" spans="2:15" ht="13.5" customHeight="1" x14ac:dyDescent="0.65">
      <c r="B15" s="136"/>
      <c r="C15" s="137"/>
      <c r="D15" s="136"/>
      <c r="E15" s="137"/>
      <c r="F15" s="136"/>
      <c r="G15" s="137"/>
      <c r="H15" s="136"/>
      <c r="I15" s="137"/>
      <c r="J15" s="136"/>
      <c r="K15" s="137"/>
      <c r="L15" s="136"/>
      <c r="M15" s="137"/>
      <c r="N15" s="138"/>
      <c r="O15" s="137"/>
    </row>
    <row r="16" spans="2:15" ht="13.5" customHeight="1" x14ac:dyDescent="0.65">
      <c r="B16" s="136"/>
      <c r="C16" s="137"/>
      <c r="D16" s="136"/>
      <c r="E16" s="137"/>
      <c r="F16" s="136"/>
      <c r="G16" s="137"/>
      <c r="H16" s="136"/>
      <c r="I16" s="137"/>
      <c r="J16" s="136"/>
      <c r="K16" s="137"/>
      <c r="L16" s="136"/>
      <c r="M16" s="137"/>
      <c r="N16" s="138"/>
      <c r="O16" s="137"/>
    </row>
    <row r="17" spans="2:15" ht="13.5" customHeight="1" x14ac:dyDescent="0.65">
      <c r="B17" s="139"/>
      <c r="C17" s="140"/>
      <c r="D17" s="139"/>
      <c r="E17" s="140"/>
      <c r="F17" s="139"/>
      <c r="G17" s="140"/>
      <c r="H17" s="139"/>
      <c r="I17" s="140"/>
      <c r="J17" s="139"/>
      <c r="K17" s="140"/>
      <c r="L17" s="139"/>
      <c r="M17" s="140"/>
      <c r="N17" s="141"/>
      <c r="O17" s="140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0</v>
      </c>
      <c r="G18" s="85" t="str">
        <f ca="1">IF(F18=1,1,"")</f>
        <v/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44178</v>
      </c>
      <c r="C19" s="75" t="str">
        <f ca="1">IFERROR(VLOOKUP(B19,祝日計算!$AO$2:$AP$282,2,FALSE),"")</f>
        <v/>
      </c>
      <c r="D19" s="71">
        <f ca="1">B19+1</f>
        <v>44179</v>
      </c>
      <c r="E19" s="75" t="str">
        <f ca="1">IFERROR(VLOOKUP(D19,祝日計算!$AO$2:$AP$282,2,FALSE),"")</f>
        <v/>
      </c>
      <c r="F19" s="71">
        <f ca="1">D19+1</f>
        <v>44180</v>
      </c>
      <c r="G19" s="75" t="str">
        <f ca="1">IFERROR(VLOOKUP(F19,祝日計算!$AO$2:$AP$282,2,FALSE),"")</f>
        <v/>
      </c>
      <c r="H19" s="71">
        <f ca="1">F19+1</f>
        <v>44181</v>
      </c>
      <c r="I19" s="75" t="str">
        <f ca="1">IFERROR(VLOOKUP(H19,祝日計算!$AO$2:$AP$282,2,FALSE),"")</f>
        <v/>
      </c>
      <c r="J19" s="71">
        <f ca="1">H19+1</f>
        <v>44182</v>
      </c>
      <c r="K19" s="75" t="str">
        <f ca="1">IFERROR(VLOOKUP(J19,祝日計算!$AO$2:$AP$282,2,FALSE),"")</f>
        <v/>
      </c>
      <c r="L19" s="71">
        <f ca="1">J19+1</f>
        <v>44183</v>
      </c>
      <c r="M19" s="75" t="str">
        <f ca="1">IFERROR(VLOOKUP(L19,祝日計算!$AO$2:$AP$282,2,FALSE),"")</f>
        <v/>
      </c>
      <c r="N19" s="87">
        <f ca="1">L19+1</f>
        <v>44184</v>
      </c>
      <c r="O19" s="75" t="str">
        <f ca="1">IFERROR(VLOOKUP(N19,祝日計算!$AO$2:$AP$282,2,FALSE),"")</f>
        <v/>
      </c>
    </row>
    <row r="20" spans="2:15" ht="13.5" customHeight="1" x14ac:dyDescent="0.65">
      <c r="B20" s="136"/>
      <c r="C20" s="137"/>
      <c r="D20" s="136"/>
      <c r="E20" s="137"/>
      <c r="F20" s="136"/>
      <c r="G20" s="137"/>
      <c r="H20" s="136"/>
      <c r="I20" s="137"/>
      <c r="J20" s="136"/>
      <c r="K20" s="137"/>
      <c r="L20" s="136"/>
      <c r="M20" s="137"/>
      <c r="N20" s="138"/>
      <c r="O20" s="137"/>
    </row>
    <row r="21" spans="2:15" ht="13.5" customHeight="1" x14ac:dyDescent="0.65">
      <c r="B21" s="136"/>
      <c r="C21" s="137"/>
      <c r="D21" s="136"/>
      <c r="E21" s="137"/>
      <c r="F21" s="136"/>
      <c r="G21" s="137"/>
      <c r="H21" s="136"/>
      <c r="I21" s="137"/>
      <c r="J21" s="136"/>
      <c r="K21" s="137"/>
      <c r="L21" s="136"/>
      <c r="M21" s="137"/>
      <c r="N21" s="138"/>
      <c r="O21" s="137"/>
    </row>
    <row r="22" spans="2:15" ht="13.5" customHeight="1" x14ac:dyDescent="0.65">
      <c r="B22" s="136"/>
      <c r="C22" s="137"/>
      <c r="D22" s="136"/>
      <c r="E22" s="137"/>
      <c r="F22" s="136"/>
      <c r="G22" s="137"/>
      <c r="H22" s="136"/>
      <c r="I22" s="137"/>
      <c r="J22" s="136"/>
      <c r="K22" s="137"/>
      <c r="L22" s="136"/>
      <c r="M22" s="137"/>
      <c r="N22" s="138"/>
      <c r="O22" s="137"/>
    </row>
    <row r="23" spans="2:15" ht="13.5" customHeight="1" x14ac:dyDescent="0.65">
      <c r="B23" s="136"/>
      <c r="C23" s="137"/>
      <c r="D23" s="136"/>
      <c r="E23" s="137"/>
      <c r="F23" s="136"/>
      <c r="G23" s="137"/>
      <c r="H23" s="136"/>
      <c r="I23" s="137"/>
      <c r="J23" s="136"/>
      <c r="K23" s="137"/>
      <c r="L23" s="136"/>
      <c r="M23" s="137"/>
      <c r="N23" s="138"/>
      <c r="O23" s="137"/>
    </row>
    <row r="24" spans="2:15" ht="13.5" customHeight="1" x14ac:dyDescent="0.65">
      <c r="B24" s="139"/>
      <c r="C24" s="140"/>
      <c r="D24" s="139"/>
      <c r="E24" s="140"/>
      <c r="F24" s="139"/>
      <c r="G24" s="140"/>
      <c r="H24" s="139"/>
      <c r="I24" s="140"/>
      <c r="J24" s="139"/>
      <c r="K24" s="140"/>
      <c r="L24" s="139"/>
      <c r="M24" s="140"/>
      <c r="N24" s="141"/>
      <c r="O24" s="140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1</v>
      </c>
      <c r="G25" s="85">
        <f ca="1">IF(F25=1,1,"")</f>
        <v>1</v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44185</v>
      </c>
      <c r="C26" s="75" t="str">
        <f ca="1">IFERROR(VLOOKUP(B26,祝日計算!$AO$2:$AP$282,2,FALSE),"")</f>
        <v/>
      </c>
      <c r="D26" s="71">
        <f ca="1">B26+1</f>
        <v>44186</v>
      </c>
      <c r="E26" s="75" t="str">
        <f ca="1">IFERROR(VLOOKUP(D26,祝日計算!$AO$2:$AP$282,2,FALSE),"")</f>
        <v/>
      </c>
      <c r="F26" s="71">
        <f ca="1">D26+1</f>
        <v>44187</v>
      </c>
      <c r="G26" s="75" t="str">
        <f ca="1">IFERROR(VLOOKUP(F26,祝日計算!$AO$2:$AP$282,2,FALSE),"")</f>
        <v/>
      </c>
      <c r="H26" s="71">
        <f ca="1">F26+1</f>
        <v>44188</v>
      </c>
      <c r="I26" s="75" t="str">
        <f ca="1">IFERROR(VLOOKUP(H26,祝日計算!$AO$2:$AP$282,2,FALSE),"")</f>
        <v/>
      </c>
      <c r="J26" s="71">
        <f ca="1">H26+1</f>
        <v>44189</v>
      </c>
      <c r="K26" s="75" t="str">
        <f ca="1">IFERROR(VLOOKUP(J26,祝日計算!$AO$2:$AP$282,2,FALSE),"")</f>
        <v/>
      </c>
      <c r="L26" s="71">
        <f ca="1">J26+1</f>
        <v>44190</v>
      </c>
      <c r="M26" s="75" t="str">
        <f ca="1">IFERROR(VLOOKUP(L26,祝日計算!$AO$2:$AP$282,2,FALSE),"")</f>
        <v/>
      </c>
      <c r="N26" s="87">
        <f ca="1">L26+1</f>
        <v>44191</v>
      </c>
      <c r="O26" s="75" t="str">
        <f ca="1">IFERROR(VLOOKUP(N26,祝日計算!$AO$2:$AP$282,2,FALSE),"")</f>
        <v/>
      </c>
    </row>
    <row r="27" spans="2:15" ht="13.5" customHeight="1" x14ac:dyDescent="0.65">
      <c r="B27" s="136"/>
      <c r="C27" s="137"/>
      <c r="D27" s="136"/>
      <c r="E27" s="137"/>
      <c r="F27" s="136"/>
      <c r="G27" s="137"/>
      <c r="H27" s="136"/>
      <c r="I27" s="137"/>
      <c r="J27" s="136"/>
      <c r="K27" s="137"/>
      <c r="L27" s="136"/>
      <c r="M27" s="137"/>
      <c r="N27" s="138"/>
      <c r="O27" s="137"/>
    </row>
    <row r="28" spans="2:15" ht="13.5" customHeight="1" x14ac:dyDescent="0.65"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8"/>
      <c r="O28" s="137"/>
    </row>
    <row r="29" spans="2:15" ht="13.5" customHeight="1" x14ac:dyDescent="0.65">
      <c r="B29" s="136"/>
      <c r="C29" s="137"/>
      <c r="D29" s="136"/>
      <c r="E29" s="137"/>
      <c r="F29" s="136"/>
      <c r="G29" s="137"/>
      <c r="H29" s="136"/>
      <c r="I29" s="137"/>
      <c r="J29" s="136"/>
      <c r="K29" s="137"/>
      <c r="L29" s="136"/>
      <c r="M29" s="137"/>
      <c r="N29" s="138"/>
      <c r="O29" s="137"/>
    </row>
    <row r="30" spans="2:15" ht="13.5" customHeight="1" x14ac:dyDescent="0.65">
      <c r="B30" s="136"/>
      <c r="C30" s="137"/>
      <c r="D30" s="136"/>
      <c r="E30" s="137"/>
      <c r="F30" s="136"/>
      <c r="G30" s="137"/>
      <c r="H30" s="136"/>
      <c r="I30" s="137"/>
      <c r="J30" s="136"/>
      <c r="K30" s="137"/>
      <c r="L30" s="136"/>
      <c r="M30" s="137"/>
      <c r="N30" s="138"/>
      <c r="O30" s="137"/>
    </row>
    <row r="31" spans="2:15" ht="13.5" customHeight="1" x14ac:dyDescent="0.65">
      <c r="B31" s="139"/>
      <c r="C31" s="140"/>
      <c r="D31" s="139"/>
      <c r="E31" s="140"/>
      <c r="F31" s="139"/>
      <c r="G31" s="140"/>
      <c r="H31" s="139"/>
      <c r="I31" s="140"/>
      <c r="J31" s="139"/>
      <c r="K31" s="140"/>
      <c r="L31" s="139"/>
      <c r="M31" s="140"/>
      <c r="N31" s="141"/>
      <c r="O31" s="140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1</v>
      </c>
      <c r="I32" s="85">
        <f ca="1">IF(DAY(H33)&lt;10,0,IF(H32=1,1,""))</f>
        <v>1</v>
      </c>
      <c r="J32" s="86">
        <f ca="1">IF(J33="","",VLOOKUP(J33,祝日計算!$AR$2:$AU$1099,4,FALSE))</f>
        <v>1</v>
      </c>
      <c r="K32" s="85">
        <f ca="1">IF(DAY(J33)&lt;10,0,IF(J32=1,1,""))</f>
        <v>1</v>
      </c>
      <c r="L32" s="86">
        <f ca="1">IF(L33="","",VLOOKUP(L33,祝日計算!$AR$2:$AU$1099,4,FALSE))</f>
        <v>1</v>
      </c>
      <c r="M32" s="85">
        <f ca="1">IF(DAY(L33)&lt;10,0,IF(L32=1,1,""))</f>
        <v>0</v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44192</v>
      </c>
      <c r="C33" s="75" t="str">
        <f ca="1">IFERROR(VLOOKUP(B33,祝日計算!$AO$2:$AP$282,2,FALSE),"")</f>
        <v/>
      </c>
      <c r="D33" s="71">
        <f ca="1">B33+1</f>
        <v>44193</v>
      </c>
      <c r="E33" s="75" t="str">
        <f ca="1">IFERROR(VLOOKUP(D33,祝日計算!$AO$2:$AP$282,2,FALSE),"")</f>
        <v/>
      </c>
      <c r="F33" s="71">
        <f ca="1">D33+1</f>
        <v>44194</v>
      </c>
      <c r="G33" s="75" t="str">
        <f ca="1">IFERROR(VLOOKUP(F33,祝日計算!$AO$2:$AP$282,2,FALSE),"")</f>
        <v>年末休</v>
      </c>
      <c r="H33" s="71">
        <f ca="1">F33+1</f>
        <v>44195</v>
      </c>
      <c r="I33" s="75" t="str">
        <f ca="1">IFERROR(VLOOKUP(H33,祝日計算!$AO$2:$AP$282,2,FALSE),"")</f>
        <v>年末休</v>
      </c>
      <c r="J33" s="71">
        <f ca="1">H33+1</f>
        <v>44196</v>
      </c>
      <c r="K33" s="75" t="str">
        <f ca="1">IFERROR(VLOOKUP(J33,祝日計算!$AO$2:$AP$282,2,FALSE),"")</f>
        <v>年末休</v>
      </c>
      <c r="L33" s="71">
        <f ca="1">J33+1</f>
        <v>44197</v>
      </c>
      <c r="M33" s="75" t="str">
        <f ca="1">IFERROR(VLOOKUP(L33,祝日計算!$AO$2:$AP$282,2,FALSE),"")</f>
        <v>元日</v>
      </c>
      <c r="N33" s="87">
        <f ca="1">L33+1</f>
        <v>44198</v>
      </c>
      <c r="O33" s="75" t="str">
        <f ca="1">IFERROR(VLOOKUP(N33,祝日計算!$AO$2:$AP$282,2,FALSE),"")</f>
        <v>年末休</v>
      </c>
    </row>
    <row r="34" spans="2:15" ht="13.5" customHeight="1" x14ac:dyDescent="0.65">
      <c r="B34" s="136"/>
      <c r="C34" s="137"/>
      <c r="D34" s="136"/>
      <c r="E34" s="137"/>
      <c r="F34" s="136"/>
      <c r="G34" s="137"/>
      <c r="H34" s="136"/>
      <c r="I34" s="137"/>
      <c r="J34" s="136"/>
      <c r="K34" s="137"/>
      <c r="L34" s="136"/>
      <c r="M34" s="137"/>
      <c r="N34" s="138"/>
      <c r="O34" s="137"/>
    </row>
    <row r="35" spans="2:15" ht="13.5" customHeight="1" x14ac:dyDescent="0.65">
      <c r="B35" s="136"/>
      <c r="C35" s="137"/>
      <c r="D35" s="136"/>
      <c r="E35" s="137"/>
      <c r="F35" s="136"/>
      <c r="G35" s="137"/>
      <c r="H35" s="136"/>
      <c r="I35" s="137"/>
      <c r="J35" s="136"/>
      <c r="K35" s="137"/>
      <c r="L35" s="136"/>
      <c r="M35" s="137"/>
      <c r="N35" s="138"/>
      <c r="O35" s="137"/>
    </row>
    <row r="36" spans="2:15" ht="13.5" customHeight="1" x14ac:dyDescent="0.65">
      <c r="B36" s="136"/>
      <c r="C36" s="137"/>
      <c r="D36" s="136"/>
      <c r="E36" s="137"/>
      <c r="F36" s="136"/>
      <c r="G36" s="137"/>
      <c r="H36" s="136"/>
      <c r="I36" s="137"/>
      <c r="J36" s="136"/>
      <c r="K36" s="137"/>
      <c r="L36" s="136"/>
      <c r="M36" s="137"/>
      <c r="N36" s="138"/>
      <c r="O36" s="137"/>
    </row>
    <row r="37" spans="2:15" ht="13.5" customHeight="1" x14ac:dyDescent="0.65">
      <c r="B37" s="136"/>
      <c r="C37" s="137"/>
      <c r="D37" s="136"/>
      <c r="E37" s="137"/>
      <c r="F37" s="136"/>
      <c r="G37" s="137"/>
      <c r="H37" s="136"/>
      <c r="I37" s="137"/>
      <c r="J37" s="136"/>
      <c r="K37" s="137"/>
      <c r="L37" s="136"/>
      <c r="M37" s="137"/>
      <c r="N37" s="138"/>
      <c r="O37" s="137"/>
    </row>
    <row r="38" spans="2:15" ht="13.5" customHeight="1" x14ac:dyDescent="0.65">
      <c r="B38" s="139"/>
      <c r="C38" s="140"/>
      <c r="D38" s="139"/>
      <c r="E38" s="140"/>
      <c r="F38" s="139"/>
      <c r="G38" s="140"/>
      <c r="H38" s="139"/>
      <c r="I38" s="140"/>
      <c r="J38" s="139"/>
      <c r="K38" s="140"/>
      <c r="L38" s="139"/>
      <c r="M38" s="140"/>
      <c r="N38" s="141"/>
      <c r="O38" s="140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44199</v>
      </c>
      <c r="C40" s="75" t="str">
        <f ca="1">IFERROR(VLOOKUP(B40,祝日計算!$AO$2:$AP$282,2,FALSE),"")</f>
        <v>年末休</v>
      </c>
      <c r="D40" s="71">
        <f ca="1">B40+1</f>
        <v>44200</v>
      </c>
      <c r="E40" s="75" t="str">
        <f ca="1">IFERROR(VLOOKUP(D40,祝日計算!$AO$2:$AP$282,2,FALSE),"")</f>
        <v/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2:15" ht="13.5" customHeight="1" x14ac:dyDescent="0.65">
      <c r="B41" s="136"/>
      <c r="C41" s="137"/>
      <c r="D41" s="136"/>
      <c r="E41" s="137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2:15" ht="13.5" customHeight="1" x14ac:dyDescent="0.65">
      <c r="B42" s="136"/>
      <c r="C42" s="137"/>
      <c r="D42" s="136"/>
      <c r="E42" s="137"/>
      <c r="F42" s="143"/>
      <c r="G42" s="143"/>
      <c r="H42" s="143"/>
      <c r="I42" s="143"/>
      <c r="J42" s="143"/>
      <c r="K42" s="143"/>
      <c r="L42" s="143"/>
      <c r="M42" s="143"/>
      <c r="N42" s="143"/>
      <c r="O42" s="143"/>
    </row>
    <row r="43" spans="2:15" ht="13.5" customHeight="1" x14ac:dyDescent="0.65">
      <c r="B43" s="136"/>
      <c r="C43" s="137"/>
      <c r="D43" s="136"/>
      <c r="E43" s="137"/>
      <c r="F43" s="143"/>
      <c r="G43" s="143"/>
      <c r="H43" s="143"/>
      <c r="I43" s="143"/>
      <c r="J43" s="143"/>
      <c r="K43" s="143"/>
      <c r="L43" s="143"/>
      <c r="M43" s="143"/>
      <c r="N43" s="143"/>
      <c r="O43" s="143"/>
    </row>
    <row r="44" spans="2:15" ht="13.5" customHeight="1" x14ac:dyDescent="0.65">
      <c r="B44" s="136"/>
      <c r="C44" s="137"/>
      <c r="D44" s="136"/>
      <c r="E44" s="137"/>
      <c r="F44" s="143"/>
      <c r="G44" s="143"/>
      <c r="H44" s="143"/>
      <c r="I44" s="143"/>
      <c r="J44" s="143"/>
      <c r="K44" s="143"/>
      <c r="L44" s="143"/>
      <c r="M44" s="143"/>
      <c r="N44" s="143"/>
      <c r="O44" s="143"/>
    </row>
    <row r="45" spans="2:15" ht="13.5" customHeight="1" x14ac:dyDescent="0.65">
      <c r="B45" s="139"/>
      <c r="C45" s="140"/>
      <c r="D45" s="139"/>
      <c r="E45" s="140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</sheetData>
  <sheetProtection algorithmName="SHA-512" hashValue="vrd0ENXVtzXUHcQQBUjE2OtsuRfkHnwGEpp1yKhQHcseklJoXO4YzFmFHkDMshtx25v09/EkwdChf9vg/4l7bQ==" saltValue="f08NjGqd4vxVHZ4wNl2vyg==" spinCount="100000" sheet="1" selectLockedCells="1"/>
  <mergeCells count="198"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</mergeCells>
  <phoneticPr fontId="3"/>
  <conditionalFormatting sqref="G39 I39 K39 M39">
    <cfRule type="expression" dxfId="1643" priority="373">
      <formula>DAY(G34)&lt;10</formula>
    </cfRule>
    <cfRule type="expression" dxfId="1642" priority="374">
      <formula>H34=1</formula>
    </cfRule>
  </conditionalFormatting>
  <conditionalFormatting sqref="B6:C6">
    <cfRule type="expression" dxfId="1641" priority="375">
      <formula>C4=1</formula>
    </cfRule>
    <cfRule type="expression" dxfId="1640" priority="376">
      <formula>C4=0</formula>
    </cfRule>
  </conditionalFormatting>
  <conditionalFormatting sqref="C5">
    <cfRule type="expression" dxfId="1639" priority="377">
      <formula>DAY(B5)&gt;7</formula>
    </cfRule>
    <cfRule type="expression" dxfId="1638" priority="378">
      <formula>B4=1</formula>
    </cfRule>
  </conditionalFormatting>
  <conditionalFormatting sqref="B5">
    <cfRule type="expression" dxfId="1637" priority="379">
      <formula>C4=1</formula>
    </cfRule>
    <cfRule type="expression" dxfId="1636" priority="380">
      <formula>C4=0</formula>
    </cfRule>
  </conditionalFormatting>
  <conditionalFormatting sqref="O5">
    <cfRule type="expression" dxfId="1635" priority="381">
      <formula>O4=2</formula>
    </cfRule>
    <cfRule type="expression" dxfId="1634" priority="382">
      <formula>O4=1</formula>
    </cfRule>
  </conditionalFormatting>
  <conditionalFormatting sqref="C12">
    <cfRule type="expression" dxfId="1633" priority="383">
      <formula>C11=1</formula>
    </cfRule>
  </conditionalFormatting>
  <conditionalFormatting sqref="B12">
    <cfRule type="expression" dxfId="1632" priority="384">
      <formula>C11=1</formula>
    </cfRule>
  </conditionalFormatting>
  <conditionalFormatting sqref="O33">
    <cfRule type="expression" dxfId="1631" priority="391">
      <formula>O32=0</formula>
    </cfRule>
    <cfRule type="expression" dxfId="1630" priority="392">
      <formula>O32=1</formula>
    </cfRule>
    <cfRule type="expression" dxfId="1629" priority="393">
      <formula>O32=2</formula>
    </cfRule>
  </conditionalFormatting>
  <conditionalFormatting sqref="N39">
    <cfRule type="expression" dxfId="1628" priority="394">
      <formula>#REF!=0</formula>
    </cfRule>
    <cfRule type="expression" dxfId="1627" priority="395">
      <formula>DAY(N34)&lt;10</formula>
    </cfRule>
    <cfRule type="expression" dxfId="1626" priority="396">
      <formula>O34&lt;&gt;""</formula>
    </cfRule>
    <cfRule type="expression" dxfId="1625" priority="397">
      <formula>#REF!=1</formula>
    </cfRule>
  </conditionalFormatting>
  <conditionalFormatting sqref="N5">
    <cfRule type="expression" dxfId="1624" priority="398">
      <formula>O4=2</formula>
    </cfRule>
    <cfRule type="expression" dxfId="1623" priority="399">
      <formula>O4=1</formula>
    </cfRule>
  </conditionalFormatting>
  <conditionalFormatting sqref="N34">
    <cfRule type="expression" dxfId="1622" priority="400">
      <formula>O32=0</formula>
    </cfRule>
    <cfRule type="expression" dxfId="1621" priority="401">
      <formula>O32=1</formula>
    </cfRule>
    <cfRule type="expression" dxfId="1620" priority="402">
      <formula>O32=2</formula>
    </cfRule>
  </conditionalFormatting>
  <conditionalFormatting sqref="N33">
    <cfRule type="expression" dxfId="1619" priority="403">
      <formula>O32=0</formula>
    </cfRule>
    <cfRule type="expression" dxfId="1618" priority="404">
      <formula>O32=1</formula>
    </cfRule>
    <cfRule type="expression" dxfId="1617" priority="405">
      <formula>O32=2</formula>
    </cfRule>
  </conditionalFormatting>
  <conditionalFormatting sqref="L39 J39 H39 F39">
    <cfRule type="expression" dxfId="1616" priority="406">
      <formula>DAY(F34)&lt;10</formula>
    </cfRule>
    <cfRule type="expression" dxfId="1615" priority="407">
      <formula>#REF!=1</formula>
    </cfRule>
  </conditionalFormatting>
  <conditionalFormatting sqref="B7:C7">
    <cfRule type="expression" dxfId="1614" priority="371">
      <formula>C4=1</formula>
    </cfRule>
    <cfRule type="expression" dxfId="1613" priority="372">
      <formula>C4=0</formula>
    </cfRule>
  </conditionalFormatting>
  <conditionalFormatting sqref="B8:C8">
    <cfRule type="expression" dxfId="1612" priority="369">
      <formula>C4=1</formula>
    </cfRule>
    <cfRule type="expression" dxfId="1611" priority="370">
      <formula>C4=0</formula>
    </cfRule>
  </conditionalFormatting>
  <conditionalFormatting sqref="B9:C9">
    <cfRule type="expression" dxfId="1610" priority="367">
      <formula>C4=1</formula>
    </cfRule>
    <cfRule type="expression" dxfId="1609" priority="368">
      <formula>C4=0</formula>
    </cfRule>
  </conditionalFormatting>
  <conditionalFormatting sqref="B10:C10">
    <cfRule type="expression" dxfId="1608" priority="365">
      <formula>C4=1</formula>
    </cfRule>
    <cfRule type="expression" dxfId="1607" priority="366">
      <formula>C4=0</formula>
    </cfRule>
  </conditionalFormatting>
  <conditionalFormatting sqref="D6:E6">
    <cfRule type="expression" dxfId="1606" priority="359">
      <formula>E4=1</formula>
    </cfRule>
    <cfRule type="expression" dxfId="1605" priority="360">
      <formula>E4=0</formula>
    </cfRule>
  </conditionalFormatting>
  <conditionalFormatting sqref="E5">
    <cfRule type="expression" dxfId="1604" priority="361">
      <formula>DAY(D5)&gt;7</formula>
    </cfRule>
    <cfRule type="expression" dxfId="1603" priority="362">
      <formula>D4=1</formula>
    </cfRule>
  </conditionalFormatting>
  <conditionalFormatting sqref="D5">
    <cfRule type="expression" dxfId="1602" priority="363">
      <formula>E4=1</formula>
    </cfRule>
    <cfRule type="expression" dxfId="1601" priority="364">
      <formula>E4=0</formula>
    </cfRule>
  </conditionalFormatting>
  <conditionalFormatting sqref="D7:E7">
    <cfRule type="expression" dxfId="1600" priority="357">
      <formula>E4=1</formula>
    </cfRule>
    <cfRule type="expression" dxfId="1599" priority="358">
      <formula>E4=0</formula>
    </cfRule>
  </conditionalFormatting>
  <conditionalFormatting sqref="D8:E8">
    <cfRule type="expression" dxfId="1598" priority="355">
      <formula>E4=1</formula>
    </cfRule>
    <cfRule type="expression" dxfId="1597" priority="356">
      <formula>E4=0</formula>
    </cfRule>
  </conditionalFormatting>
  <conditionalFormatting sqref="D9:E9">
    <cfRule type="expression" dxfId="1596" priority="353">
      <formula>E4=1</formula>
    </cfRule>
    <cfRule type="expression" dxfId="1595" priority="354">
      <formula>E4=0</formula>
    </cfRule>
  </conditionalFormatting>
  <conditionalFormatting sqref="D10:E10">
    <cfRule type="expression" dxfId="1594" priority="351">
      <formula>E4=1</formula>
    </cfRule>
    <cfRule type="expression" dxfId="1593" priority="352">
      <formula>E4=0</formula>
    </cfRule>
  </conditionalFormatting>
  <conditionalFormatting sqref="F6:G6">
    <cfRule type="expression" dxfId="1592" priority="345">
      <formula>G4=1</formula>
    </cfRule>
    <cfRule type="expression" dxfId="1591" priority="346">
      <formula>G4=0</formula>
    </cfRule>
  </conditionalFormatting>
  <conditionalFormatting sqref="G5">
    <cfRule type="expression" dxfId="1590" priority="347">
      <formula>DAY(F5)&gt;7</formula>
    </cfRule>
    <cfRule type="expression" dxfId="1589" priority="348">
      <formula>F4=1</formula>
    </cfRule>
  </conditionalFormatting>
  <conditionalFormatting sqref="F5">
    <cfRule type="expression" dxfId="1588" priority="349">
      <formula>G4=1</formula>
    </cfRule>
    <cfRule type="expression" dxfId="1587" priority="350">
      <formula>G4=0</formula>
    </cfRule>
  </conditionalFormatting>
  <conditionalFormatting sqref="F7:G7">
    <cfRule type="expression" dxfId="1586" priority="343">
      <formula>G4=1</formula>
    </cfRule>
    <cfRule type="expression" dxfId="1585" priority="344">
      <formula>G4=0</formula>
    </cfRule>
  </conditionalFormatting>
  <conditionalFormatting sqref="F8:G8">
    <cfRule type="expression" dxfId="1584" priority="341">
      <formula>G4=1</formula>
    </cfRule>
    <cfRule type="expression" dxfId="1583" priority="342">
      <formula>G4=0</formula>
    </cfRule>
  </conditionalFormatting>
  <conditionalFormatting sqref="F9:G9">
    <cfRule type="expression" dxfId="1582" priority="339">
      <formula>G4=1</formula>
    </cfRule>
    <cfRule type="expression" dxfId="1581" priority="340">
      <formula>G4=0</formula>
    </cfRule>
  </conditionalFormatting>
  <conditionalFormatting sqref="F10:G10">
    <cfRule type="expression" dxfId="1580" priority="337">
      <formula>G4=1</formula>
    </cfRule>
    <cfRule type="expression" dxfId="1579" priority="338">
      <formula>G4=0</formula>
    </cfRule>
  </conditionalFormatting>
  <conditionalFormatting sqref="H6:I6">
    <cfRule type="expression" dxfId="1578" priority="331">
      <formula>I4=1</formula>
    </cfRule>
    <cfRule type="expression" dxfId="1577" priority="332">
      <formula>I4=0</formula>
    </cfRule>
  </conditionalFormatting>
  <conditionalFormatting sqref="I5">
    <cfRule type="expression" dxfId="1576" priority="333">
      <formula>DAY(H5)&gt;7</formula>
    </cfRule>
    <cfRule type="expression" dxfId="1575" priority="334">
      <formula>H4=1</formula>
    </cfRule>
  </conditionalFormatting>
  <conditionalFormatting sqref="H5">
    <cfRule type="expression" dxfId="1574" priority="335">
      <formula>I4=1</formula>
    </cfRule>
    <cfRule type="expression" dxfId="1573" priority="336">
      <formula>I4=0</formula>
    </cfRule>
  </conditionalFormatting>
  <conditionalFormatting sqref="H7:I7">
    <cfRule type="expression" dxfId="1572" priority="329">
      <formula>I4=1</formula>
    </cfRule>
    <cfRule type="expression" dxfId="1571" priority="330">
      <formula>I4=0</formula>
    </cfRule>
  </conditionalFormatting>
  <conditionalFormatting sqref="H8:I8">
    <cfRule type="expression" dxfId="1570" priority="327">
      <formula>I4=1</formula>
    </cfRule>
    <cfRule type="expression" dxfId="1569" priority="328">
      <formula>I4=0</formula>
    </cfRule>
  </conditionalFormatting>
  <conditionalFormatting sqref="H9:I9">
    <cfRule type="expression" dxfId="1568" priority="325">
      <formula>I4=1</formula>
    </cfRule>
    <cfRule type="expression" dxfId="1567" priority="326">
      <formula>I4=0</formula>
    </cfRule>
  </conditionalFormatting>
  <conditionalFormatting sqref="H10:I10">
    <cfRule type="expression" dxfId="1566" priority="323">
      <formula>I4=1</formula>
    </cfRule>
    <cfRule type="expression" dxfId="1565" priority="324">
      <formula>I4=0</formula>
    </cfRule>
  </conditionalFormatting>
  <conditionalFormatting sqref="J6:K6">
    <cfRule type="expression" dxfId="1564" priority="317">
      <formula>K4=1</formula>
    </cfRule>
    <cfRule type="expression" dxfId="1563" priority="318">
      <formula>K4=0</formula>
    </cfRule>
  </conditionalFormatting>
  <conditionalFormatting sqref="K5">
    <cfRule type="expression" dxfId="1562" priority="319">
      <formula>DAY(J5)&gt;7</formula>
    </cfRule>
    <cfRule type="expression" dxfId="1561" priority="320">
      <formula>J4=1</formula>
    </cfRule>
  </conditionalFormatting>
  <conditionalFormatting sqref="J5">
    <cfRule type="expression" dxfId="1560" priority="321">
      <formula>K4=1</formula>
    </cfRule>
    <cfRule type="expression" dxfId="1559" priority="322">
      <formula>K4=0</formula>
    </cfRule>
  </conditionalFormatting>
  <conditionalFormatting sqref="J7:K7">
    <cfRule type="expression" dxfId="1558" priority="315">
      <formula>K4=1</formula>
    </cfRule>
    <cfRule type="expression" dxfId="1557" priority="316">
      <formula>K4=0</formula>
    </cfRule>
  </conditionalFormatting>
  <conditionalFormatting sqref="J8:K8">
    <cfRule type="expression" dxfId="1556" priority="313">
      <formula>K4=1</formula>
    </cfRule>
    <cfRule type="expression" dxfId="1555" priority="314">
      <formula>K4=0</formula>
    </cfRule>
  </conditionalFormatting>
  <conditionalFormatting sqref="J9:K9">
    <cfRule type="expression" dxfId="1554" priority="311">
      <formula>K4=1</formula>
    </cfRule>
    <cfRule type="expression" dxfId="1553" priority="312">
      <formula>K4=0</formula>
    </cfRule>
  </conditionalFormatting>
  <conditionalFormatting sqref="J10:K10">
    <cfRule type="expression" dxfId="1552" priority="309">
      <formula>K4=1</formula>
    </cfRule>
    <cfRule type="expression" dxfId="1551" priority="310">
      <formula>K4=0</formula>
    </cfRule>
  </conditionalFormatting>
  <conditionalFormatting sqref="L6:M6">
    <cfRule type="expression" dxfId="1550" priority="303">
      <formula>M4=1</formula>
    </cfRule>
    <cfRule type="expression" dxfId="1549" priority="304">
      <formula>M4=0</formula>
    </cfRule>
  </conditionalFormatting>
  <conditionalFormatting sqref="M5">
    <cfRule type="expression" dxfId="1548" priority="305">
      <formula>DAY(L5)&gt;7</formula>
    </cfRule>
    <cfRule type="expression" dxfId="1547" priority="306">
      <formula>L4=1</formula>
    </cfRule>
  </conditionalFormatting>
  <conditionalFormatting sqref="L5">
    <cfRule type="expression" dxfId="1546" priority="307">
      <formula>M4=1</formula>
    </cfRule>
    <cfRule type="expression" dxfId="1545" priority="308">
      <formula>M4=0</formula>
    </cfRule>
  </conditionalFormatting>
  <conditionalFormatting sqref="L7:M7">
    <cfRule type="expression" dxfId="1544" priority="301">
      <formula>M4=1</formula>
    </cfRule>
    <cfRule type="expression" dxfId="1543" priority="302">
      <formula>M4=0</formula>
    </cfRule>
  </conditionalFormatting>
  <conditionalFormatting sqref="L8:M8">
    <cfRule type="expression" dxfId="1542" priority="299">
      <formula>M4=1</formula>
    </cfRule>
    <cfRule type="expression" dxfId="1541" priority="300">
      <formula>M4=0</formula>
    </cfRule>
  </conditionalFormatting>
  <conditionalFormatting sqref="L9:M9">
    <cfRule type="expression" dxfId="1540" priority="297">
      <formula>M4=1</formula>
    </cfRule>
    <cfRule type="expression" dxfId="1539" priority="298">
      <formula>M4=0</formula>
    </cfRule>
  </conditionalFormatting>
  <conditionalFormatting sqref="L10:M10">
    <cfRule type="expression" dxfId="1538" priority="295">
      <formula>M4=1</formula>
    </cfRule>
    <cfRule type="expression" dxfId="1537" priority="296">
      <formula>M4=0</formula>
    </cfRule>
  </conditionalFormatting>
  <conditionalFormatting sqref="N6">
    <cfRule type="expression" dxfId="1536" priority="293">
      <formula>O4=1</formula>
    </cfRule>
    <cfRule type="expression" dxfId="1535" priority="294">
      <formula>O4=2</formula>
    </cfRule>
  </conditionalFormatting>
  <conditionalFormatting sqref="N7">
    <cfRule type="expression" dxfId="1534" priority="291">
      <formula>O4=1</formula>
    </cfRule>
    <cfRule type="expression" dxfId="1533" priority="292">
      <formula>O4=2</formula>
    </cfRule>
  </conditionalFormatting>
  <conditionalFormatting sqref="N8">
    <cfRule type="expression" dxfId="1532" priority="289">
      <formula>O4=1</formula>
    </cfRule>
    <cfRule type="expression" dxfId="1531" priority="290">
      <formula>O4=2</formula>
    </cfRule>
  </conditionalFormatting>
  <conditionalFormatting sqref="N9">
    <cfRule type="expression" dxfId="1530" priority="287">
      <formula>O4=1</formula>
    </cfRule>
    <cfRule type="expression" dxfId="1529" priority="288">
      <formula>O4=2</formula>
    </cfRule>
  </conditionalFormatting>
  <conditionalFormatting sqref="N10">
    <cfRule type="expression" dxfId="1528" priority="285">
      <formula>O4=1</formula>
    </cfRule>
    <cfRule type="expression" dxfId="1527" priority="286">
      <formula>O4=2</formula>
    </cfRule>
  </conditionalFormatting>
  <conditionalFormatting sqref="O12">
    <cfRule type="expression" dxfId="1526" priority="281">
      <formula>O11=2</formula>
    </cfRule>
    <cfRule type="expression" dxfId="1525" priority="282">
      <formula>O11=1</formula>
    </cfRule>
  </conditionalFormatting>
  <conditionalFormatting sqref="N12">
    <cfRule type="expression" dxfId="1524" priority="283">
      <formula>O11=2</formula>
    </cfRule>
    <cfRule type="expression" dxfId="1523" priority="284">
      <formula>O11=1</formula>
    </cfRule>
  </conditionalFormatting>
  <conditionalFormatting sqref="N13">
    <cfRule type="expression" dxfId="1522" priority="279">
      <formula>O11=1</formula>
    </cfRule>
    <cfRule type="expression" dxfId="1521" priority="280">
      <formula>O11=2</formula>
    </cfRule>
  </conditionalFormatting>
  <conditionalFormatting sqref="N14">
    <cfRule type="expression" dxfId="1520" priority="277">
      <formula>O11=1</formula>
    </cfRule>
    <cfRule type="expression" dxfId="1519" priority="278">
      <formula>O11=2</formula>
    </cfRule>
  </conditionalFormatting>
  <conditionalFormatting sqref="N15">
    <cfRule type="expression" dxfId="1518" priority="275">
      <formula>O11=1</formula>
    </cfRule>
    <cfRule type="expression" dxfId="1517" priority="276">
      <formula>O11=2</formula>
    </cfRule>
  </conditionalFormatting>
  <conditionalFormatting sqref="N16">
    <cfRule type="expression" dxfId="1516" priority="273">
      <formula>O11=1</formula>
    </cfRule>
    <cfRule type="expression" dxfId="1515" priority="274">
      <formula>O11=2</formula>
    </cfRule>
  </conditionalFormatting>
  <conditionalFormatting sqref="N17">
    <cfRule type="expression" dxfId="1514" priority="271">
      <formula>O11=1</formula>
    </cfRule>
    <cfRule type="expression" dxfId="1513" priority="272">
      <formula>O11=2</formula>
    </cfRule>
  </conditionalFormatting>
  <conditionalFormatting sqref="O19">
    <cfRule type="expression" dxfId="1512" priority="267">
      <formula>O18=2</formula>
    </cfRule>
    <cfRule type="expression" dxfId="1511" priority="268">
      <formula>O18=1</formula>
    </cfRule>
  </conditionalFormatting>
  <conditionalFormatting sqref="N19">
    <cfRule type="expression" dxfId="1510" priority="269">
      <formula>O18=2</formula>
    </cfRule>
    <cfRule type="expression" dxfId="1509" priority="270">
      <formula>O18=1</formula>
    </cfRule>
  </conditionalFormatting>
  <conditionalFormatting sqref="N20">
    <cfRule type="expression" dxfId="1508" priority="265">
      <formula>O18=1</formula>
    </cfRule>
    <cfRule type="expression" dxfId="1507" priority="266">
      <formula>O18=2</formula>
    </cfRule>
  </conditionalFormatting>
  <conditionalFormatting sqref="N21">
    <cfRule type="expression" dxfId="1506" priority="263">
      <formula>O18=1</formula>
    </cfRule>
    <cfRule type="expression" dxfId="1505" priority="264">
      <formula>O18=2</formula>
    </cfRule>
  </conditionalFormatting>
  <conditionalFormatting sqref="N22">
    <cfRule type="expression" dxfId="1504" priority="261">
      <formula>O18=1</formula>
    </cfRule>
    <cfRule type="expression" dxfId="1503" priority="262">
      <formula>O18=2</formula>
    </cfRule>
  </conditionalFormatting>
  <conditionalFormatting sqref="N23">
    <cfRule type="expression" dxfId="1502" priority="259">
      <formula>O18=1</formula>
    </cfRule>
    <cfRule type="expression" dxfId="1501" priority="260">
      <formula>O18=2</formula>
    </cfRule>
  </conditionalFormatting>
  <conditionalFormatting sqref="N24">
    <cfRule type="expression" dxfId="1500" priority="257">
      <formula>O18=1</formula>
    </cfRule>
    <cfRule type="expression" dxfId="1499" priority="258">
      <formula>O18=2</formula>
    </cfRule>
  </conditionalFormatting>
  <conditionalFormatting sqref="O26">
    <cfRule type="expression" dxfId="1498" priority="253">
      <formula>O25=2</formula>
    </cfRule>
    <cfRule type="expression" dxfId="1497" priority="254">
      <formula>O25=1</formula>
    </cfRule>
  </conditionalFormatting>
  <conditionalFormatting sqref="N26">
    <cfRule type="expression" dxfId="1496" priority="255">
      <formula>O25=2</formula>
    </cfRule>
    <cfRule type="expression" dxfId="1495" priority="256">
      <formula>O25=1</formula>
    </cfRule>
  </conditionalFormatting>
  <conditionalFormatting sqref="N27">
    <cfRule type="expression" dxfId="1494" priority="251">
      <formula>O25=1</formula>
    </cfRule>
    <cfRule type="expression" dxfId="1493" priority="252">
      <formula>O25=2</formula>
    </cfRule>
  </conditionalFormatting>
  <conditionalFormatting sqref="N28">
    <cfRule type="expression" dxfId="1492" priority="249">
      <formula>O25=1</formula>
    </cfRule>
    <cfRule type="expression" dxfId="1491" priority="250">
      <formula>O25=2</formula>
    </cfRule>
  </conditionalFormatting>
  <conditionalFormatting sqref="N29">
    <cfRule type="expression" dxfId="1490" priority="247">
      <formula>O25=1</formula>
    </cfRule>
    <cfRule type="expression" dxfId="1489" priority="248">
      <formula>O25=2</formula>
    </cfRule>
  </conditionalFormatting>
  <conditionalFormatting sqref="N30">
    <cfRule type="expression" dxfId="1488" priority="245">
      <formula>O25=1</formula>
    </cfRule>
    <cfRule type="expression" dxfId="1487" priority="246">
      <formula>O25=2</formula>
    </cfRule>
  </conditionalFormatting>
  <conditionalFormatting sqref="N31">
    <cfRule type="expression" dxfId="1486" priority="243">
      <formula>O25=1</formula>
    </cfRule>
    <cfRule type="expression" dxfId="1485" priority="244">
      <formula>O25=2</formula>
    </cfRule>
  </conditionalFormatting>
  <conditionalFormatting sqref="N35">
    <cfRule type="expression" dxfId="1484" priority="240">
      <formula>O32=0</formula>
    </cfRule>
    <cfRule type="expression" dxfId="1483" priority="241">
      <formula>O32=1</formula>
    </cfRule>
    <cfRule type="expression" dxfId="1482" priority="242">
      <formula>O32=2</formula>
    </cfRule>
  </conditionalFormatting>
  <conditionalFormatting sqref="N36">
    <cfRule type="expression" dxfId="1481" priority="237">
      <formula>O32=0</formula>
    </cfRule>
    <cfRule type="expression" dxfId="1480" priority="238">
      <formula>O32=1</formula>
    </cfRule>
    <cfRule type="expression" dxfId="1479" priority="239">
      <formula>O32=2</formula>
    </cfRule>
  </conditionalFormatting>
  <conditionalFormatting sqref="N37">
    <cfRule type="expression" dxfId="1478" priority="234">
      <formula>O32=0</formula>
    </cfRule>
    <cfRule type="expression" dxfId="1477" priority="235">
      <formula>O32=1</formula>
    </cfRule>
    <cfRule type="expression" dxfId="1476" priority="236">
      <formula>O32=2</formula>
    </cfRule>
  </conditionalFormatting>
  <conditionalFormatting sqref="N38">
    <cfRule type="expression" dxfId="1475" priority="231">
      <formula>O32=0</formula>
    </cfRule>
    <cfRule type="expression" dxfId="1474" priority="232">
      <formula>O32=1</formula>
    </cfRule>
    <cfRule type="expression" dxfId="1473" priority="233">
      <formula>O32=2</formula>
    </cfRule>
  </conditionalFormatting>
  <conditionalFormatting sqref="B13:C13">
    <cfRule type="expression" dxfId="1472" priority="230">
      <formula>C11=1</formula>
    </cfRule>
  </conditionalFormatting>
  <conditionalFormatting sqref="B14:C14">
    <cfRule type="expression" dxfId="1471" priority="229">
      <formula>C11=1</formula>
    </cfRule>
  </conditionalFormatting>
  <conditionalFormatting sqref="B15:C15">
    <cfRule type="expression" dxfId="1470" priority="228">
      <formula>C11=1</formula>
    </cfRule>
  </conditionalFormatting>
  <conditionalFormatting sqref="B16:C16">
    <cfRule type="expression" dxfId="1469" priority="227">
      <formula>C11=1</formula>
    </cfRule>
  </conditionalFormatting>
  <conditionalFormatting sqref="B17:C17">
    <cfRule type="expression" dxfId="1468" priority="226">
      <formula>C11=1</formula>
    </cfRule>
  </conditionalFormatting>
  <conditionalFormatting sqref="E12">
    <cfRule type="expression" dxfId="1467" priority="224">
      <formula>E11=1</formula>
    </cfRule>
  </conditionalFormatting>
  <conditionalFormatting sqref="D12">
    <cfRule type="expression" dxfId="1466" priority="225">
      <formula>E11=1</formula>
    </cfRule>
  </conditionalFormatting>
  <conditionalFormatting sqref="D13:E13">
    <cfRule type="expression" dxfId="1465" priority="223">
      <formula>E11=1</formula>
    </cfRule>
  </conditionalFormatting>
  <conditionalFormatting sqref="D14:E14">
    <cfRule type="expression" dxfId="1464" priority="222">
      <formula>E11=1</formula>
    </cfRule>
  </conditionalFormatting>
  <conditionalFormatting sqref="D15:E15">
    <cfRule type="expression" dxfId="1463" priority="221">
      <formula>E11=1</formula>
    </cfRule>
  </conditionalFormatting>
  <conditionalFormatting sqref="D16:E16">
    <cfRule type="expression" dxfId="1462" priority="220">
      <formula>E11=1</formula>
    </cfRule>
  </conditionalFormatting>
  <conditionalFormatting sqref="D17:E17">
    <cfRule type="expression" dxfId="1461" priority="219">
      <formula>E11=1</formula>
    </cfRule>
  </conditionalFormatting>
  <conditionalFormatting sqref="G12">
    <cfRule type="expression" dxfId="1460" priority="217">
      <formula>G11=1</formula>
    </cfRule>
  </conditionalFormatting>
  <conditionalFormatting sqref="F12">
    <cfRule type="expression" dxfId="1459" priority="218">
      <formula>G11=1</formula>
    </cfRule>
  </conditionalFormatting>
  <conditionalFormatting sqref="F13:G13">
    <cfRule type="expression" dxfId="1458" priority="216">
      <formula>G11=1</formula>
    </cfRule>
  </conditionalFormatting>
  <conditionalFormatting sqref="F14:G14">
    <cfRule type="expression" dxfId="1457" priority="215">
      <formula>G11=1</formula>
    </cfRule>
  </conditionalFormatting>
  <conditionalFormatting sqref="F15:G15">
    <cfRule type="expression" dxfId="1456" priority="214">
      <formula>G11=1</formula>
    </cfRule>
  </conditionalFormatting>
  <conditionalFormatting sqref="F16:G16">
    <cfRule type="expression" dxfId="1455" priority="213">
      <formula>G11=1</formula>
    </cfRule>
  </conditionalFormatting>
  <conditionalFormatting sqref="F17:G17">
    <cfRule type="expression" dxfId="1454" priority="212">
      <formula>G11=1</formula>
    </cfRule>
  </conditionalFormatting>
  <conditionalFormatting sqref="I12">
    <cfRule type="expression" dxfId="1453" priority="210">
      <formula>I11=1</formula>
    </cfRule>
  </conditionalFormatting>
  <conditionalFormatting sqref="H12">
    <cfRule type="expression" dxfId="1452" priority="211">
      <formula>I11=1</formula>
    </cfRule>
  </conditionalFormatting>
  <conditionalFormatting sqref="H13:I13">
    <cfRule type="expression" dxfId="1451" priority="209">
      <formula>I11=1</formula>
    </cfRule>
  </conditionalFormatting>
  <conditionalFormatting sqref="H14:I14">
    <cfRule type="expression" dxfId="1450" priority="208">
      <formula>I11=1</formula>
    </cfRule>
  </conditionalFormatting>
  <conditionalFormatting sqref="H15:I15">
    <cfRule type="expression" dxfId="1449" priority="207">
      <formula>I11=1</formula>
    </cfRule>
  </conditionalFormatting>
  <conditionalFormatting sqref="H16:I16">
    <cfRule type="expression" dxfId="1448" priority="206">
      <formula>I11=1</formula>
    </cfRule>
  </conditionalFormatting>
  <conditionalFormatting sqref="H17:I17">
    <cfRule type="expression" dxfId="1447" priority="205">
      <formula>I11=1</formula>
    </cfRule>
  </conditionalFormatting>
  <conditionalFormatting sqref="K12">
    <cfRule type="expression" dxfId="1446" priority="203">
      <formula>K11=1</formula>
    </cfRule>
  </conditionalFormatting>
  <conditionalFormatting sqref="J12">
    <cfRule type="expression" dxfId="1445" priority="204">
      <formula>K11=1</formula>
    </cfRule>
  </conditionalFormatting>
  <conditionalFormatting sqref="J13:K13">
    <cfRule type="expression" dxfId="1444" priority="202">
      <formula>K11=1</formula>
    </cfRule>
  </conditionalFormatting>
  <conditionalFormatting sqref="J14:K14">
    <cfRule type="expression" dxfId="1443" priority="201">
      <formula>K11=1</formula>
    </cfRule>
  </conditionalFormatting>
  <conditionalFormatting sqref="J15:K15">
    <cfRule type="expression" dxfId="1442" priority="200">
      <formula>K11=1</formula>
    </cfRule>
  </conditionalFormatting>
  <conditionalFormatting sqref="J16:K16">
    <cfRule type="expression" dxfId="1441" priority="199">
      <formula>K11=1</formula>
    </cfRule>
  </conditionalFormatting>
  <conditionalFormatting sqref="J17:K17">
    <cfRule type="expression" dxfId="1440" priority="198">
      <formula>K11=1</formula>
    </cfRule>
  </conditionalFormatting>
  <conditionalFormatting sqref="M12">
    <cfRule type="expression" dxfId="1439" priority="196">
      <formula>M11=1</formula>
    </cfRule>
  </conditionalFormatting>
  <conditionalFormatting sqref="L12">
    <cfRule type="expression" dxfId="1438" priority="197">
      <formula>M11=1</formula>
    </cfRule>
  </conditionalFormatting>
  <conditionalFormatting sqref="L13:M13">
    <cfRule type="expression" dxfId="1437" priority="195">
      <formula>M11=1</formula>
    </cfRule>
  </conditionalFormatting>
  <conditionalFormatting sqref="L14:M14">
    <cfRule type="expression" dxfId="1436" priority="194">
      <formula>M11=1</formula>
    </cfRule>
  </conditionalFormatting>
  <conditionalFormatting sqref="L15:M15">
    <cfRule type="expression" dxfId="1435" priority="193">
      <formula>M11=1</formula>
    </cfRule>
  </conditionalFormatting>
  <conditionalFormatting sqref="L16:M16">
    <cfRule type="expression" dxfId="1434" priority="192">
      <formula>M11=1</formula>
    </cfRule>
  </conditionalFormatting>
  <conditionalFormatting sqref="L17:M17">
    <cfRule type="expression" dxfId="1433" priority="191">
      <formula>M11=1</formula>
    </cfRule>
  </conditionalFormatting>
  <conditionalFormatting sqref="C19">
    <cfRule type="expression" dxfId="1432" priority="189">
      <formula>C18=1</formula>
    </cfRule>
  </conditionalFormatting>
  <conditionalFormatting sqref="B19">
    <cfRule type="expression" dxfId="1431" priority="190">
      <formula>C18=1</formula>
    </cfRule>
  </conditionalFormatting>
  <conditionalFormatting sqref="B20:C20">
    <cfRule type="expression" dxfId="1430" priority="188">
      <formula>C18=1</formula>
    </cfRule>
  </conditionalFormatting>
  <conditionalFormatting sqref="B21:C21">
    <cfRule type="expression" dxfId="1429" priority="187">
      <formula>C18=1</formula>
    </cfRule>
  </conditionalFormatting>
  <conditionalFormatting sqref="B22:C22">
    <cfRule type="expression" dxfId="1428" priority="186">
      <formula>C18=1</formula>
    </cfRule>
  </conditionalFormatting>
  <conditionalFormatting sqref="B23:C23">
    <cfRule type="expression" dxfId="1427" priority="185">
      <formula>C18=1</formula>
    </cfRule>
  </conditionalFormatting>
  <conditionalFormatting sqref="B24:C24">
    <cfRule type="expression" dxfId="1426" priority="184">
      <formula>C18=1</formula>
    </cfRule>
  </conditionalFormatting>
  <conditionalFormatting sqref="E19">
    <cfRule type="expression" dxfId="1425" priority="182">
      <formula>E18=1</formula>
    </cfRule>
  </conditionalFormatting>
  <conditionalFormatting sqref="D19">
    <cfRule type="expression" dxfId="1424" priority="183">
      <formula>E18=1</formula>
    </cfRule>
  </conditionalFormatting>
  <conditionalFormatting sqref="D20:E20">
    <cfRule type="expression" dxfId="1423" priority="181">
      <formula>E18=1</formula>
    </cfRule>
  </conditionalFormatting>
  <conditionalFormatting sqref="D21:E21">
    <cfRule type="expression" dxfId="1422" priority="180">
      <formula>E18=1</formula>
    </cfRule>
  </conditionalFormatting>
  <conditionalFormatting sqref="D22:E22">
    <cfRule type="expression" dxfId="1421" priority="179">
      <formula>E18=1</formula>
    </cfRule>
  </conditionalFormatting>
  <conditionalFormatting sqref="D23:E23">
    <cfRule type="expression" dxfId="1420" priority="178">
      <formula>E18=1</formula>
    </cfRule>
  </conditionalFormatting>
  <conditionalFormatting sqref="D24:E24">
    <cfRule type="expression" dxfId="1419" priority="177">
      <formula>E18=1</formula>
    </cfRule>
  </conditionalFormatting>
  <conditionalFormatting sqref="G19">
    <cfRule type="expression" dxfId="1418" priority="175">
      <formula>G18=1</formula>
    </cfRule>
  </conditionalFormatting>
  <conditionalFormatting sqref="F19">
    <cfRule type="expression" dxfId="1417" priority="176">
      <formula>G18=1</formula>
    </cfRule>
  </conditionalFormatting>
  <conditionalFormatting sqref="F20:G20">
    <cfRule type="expression" dxfId="1416" priority="174">
      <formula>G18=1</formula>
    </cfRule>
  </conditionalFormatting>
  <conditionalFormatting sqref="F21:G21">
    <cfRule type="expression" dxfId="1415" priority="173">
      <formula>G18=1</formula>
    </cfRule>
  </conditionalFormatting>
  <conditionalFormatting sqref="F22:G22">
    <cfRule type="expression" dxfId="1414" priority="172">
      <formula>G18=1</formula>
    </cfRule>
  </conditionalFormatting>
  <conditionalFormatting sqref="F23:G23">
    <cfRule type="expression" dxfId="1413" priority="171">
      <formula>G18=1</formula>
    </cfRule>
  </conditionalFormatting>
  <conditionalFormatting sqref="F24:G24">
    <cfRule type="expression" dxfId="1412" priority="170">
      <formula>G18=1</formula>
    </cfRule>
  </conditionalFormatting>
  <conditionalFormatting sqref="I19">
    <cfRule type="expression" dxfId="1411" priority="168">
      <formula>I18=1</formula>
    </cfRule>
  </conditionalFormatting>
  <conditionalFormatting sqref="H19">
    <cfRule type="expression" dxfId="1410" priority="169">
      <formula>I18=1</formula>
    </cfRule>
  </conditionalFormatting>
  <conditionalFormatting sqref="H20:I20">
    <cfRule type="expression" dxfId="1409" priority="167">
      <formula>I18=1</formula>
    </cfRule>
  </conditionalFormatting>
  <conditionalFormatting sqref="H21:I21">
    <cfRule type="expression" dxfId="1408" priority="166">
      <formula>I18=1</formula>
    </cfRule>
  </conditionalFormatting>
  <conditionalFormatting sqref="H22:I22">
    <cfRule type="expression" dxfId="1407" priority="165">
      <formula>I18=1</formula>
    </cfRule>
  </conditionalFormatting>
  <conditionalFormatting sqref="H23:I23">
    <cfRule type="expression" dxfId="1406" priority="164">
      <formula>I18=1</formula>
    </cfRule>
  </conditionalFormatting>
  <conditionalFormatting sqref="H24:I24">
    <cfRule type="expression" dxfId="1405" priority="163">
      <formula>I18=1</formula>
    </cfRule>
  </conditionalFormatting>
  <conditionalFormatting sqref="K19">
    <cfRule type="expression" dxfId="1404" priority="161">
      <formula>K18=1</formula>
    </cfRule>
  </conditionalFormatting>
  <conditionalFormatting sqref="J19">
    <cfRule type="expression" dxfId="1403" priority="162">
      <formula>K18=1</formula>
    </cfRule>
  </conditionalFormatting>
  <conditionalFormatting sqref="J20:K20">
    <cfRule type="expression" dxfId="1402" priority="160">
      <formula>K18=1</formula>
    </cfRule>
  </conditionalFormatting>
  <conditionalFormatting sqref="J21:K21">
    <cfRule type="expression" dxfId="1401" priority="159">
      <formula>K18=1</formula>
    </cfRule>
  </conditionalFormatting>
  <conditionalFormatting sqref="J22:K22">
    <cfRule type="expression" dxfId="1400" priority="158">
      <formula>K18=1</formula>
    </cfRule>
  </conditionalFormatting>
  <conditionalFormatting sqref="J23:K23">
    <cfRule type="expression" dxfId="1399" priority="157">
      <formula>K18=1</formula>
    </cfRule>
  </conditionalFormatting>
  <conditionalFormatting sqref="J24:K24">
    <cfRule type="expression" dxfId="1398" priority="156">
      <formula>K18=1</formula>
    </cfRule>
  </conditionalFormatting>
  <conditionalFormatting sqref="M19">
    <cfRule type="expression" dxfId="1397" priority="154">
      <formula>M18=1</formula>
    </cfRule>
  </conditionalFormatting>
  <conditionalFormatting sqref="L19">
    <cfRule type="expression" dxfId="1396" priority="155">
      <formula>M18=1</formula>
    </cfRule>
  </conditionalFormatting>
  <conditionalFormatting sqref="L20:M20">
    <cfRule type="expression" dxfId="1395" priority="153">
      <formula>M18=1</formula>
    </cfRule>
  </conditionalFormatting>
  <conditionalFormatting sqref="L21:M21">
    <cfRule type="expression" dxfId="1394" priority="152">
      <formula>M18=1</formula>
    </cfRule>
  </conditionalFormatting>
  <conditionalFormatting sqref="L22:M22">
    <cfRule type="expression" dxfId="1393" priority="151">
      <formula>M18=1</formula>
    </cfRule>
  </conditionalFormatting>
  <conditionalFormatting sqref="L23:M23">
    <cfRule type="expression" dxfId="1392" priority="150">
      <formula>M18=1</formula>
    </cfRule>
  </conditionalFormatting>
  <conditionalFormatting sqref="L24:M24">
    <cfRule type="expression" dxfId="1391" priority="149">
      <formula>M18=1</formula>
    </cfRule>
  </conditionalFormatting>
  <conditionalFormatting sqref="C26">
    <cfRule type="expression" dxfId="1390" priority="147">
      <formula>C25=1</formula>
    </cfRule>
  </conditionalFormatting>
  <conditionalFormatting sqref="B26">
    <cfRule type="expression" dxfId="1389" priority="148">
      <formula>C25=1</formula>
    </cfRule>
  </conditionalFormatting>
  <conditionalFormatting sqref="B27:C27">
    <cfRule type="expression" dxfId="1388" priority="146">
      <formula>C25=1</formula>
    </cfRule>
  </conditionalFormatting>
  <conditionalFormatting sqref="B28:C28">
    <cfRule type="expression" dxfId="1387" priority="145">
      <formula>C25=1</formula>
    </cfRule>
  </conditionalFormatting>
  <conditionalFormatting sqref="B29:C29">
    <cfRule type="expression" dxfId="1386" priority="144">
      <formula>C25=1</formula>
    </cfRule>
  </conditionalFormatting>
  <conditionalFormatting sqref="B30:C30">
    <cfRule type="expression" dxfId="1385" priority="143">
      <formula>C25=1</formula>
    </cfRule>
  </conditionalFormatting>
  <conditionalFormatting sqref="B31:C31">
    <cfRule type="expression" dxfId="1384" priority="142">
      <formula>C25=1</formula>
    </cfRule>
  </conditionalFormatting>
  <conditionalFormatting sqref="E26">
    <cfRule type="expression" dxfId="1383" priority="140">
      <formula>E25=1</formula>
    </cfRule>
  </conditionalFormatting>
  <conditionalFormatting sqref="D26">
    <cfRule type="expression" dxfId="1382" priority="141">
      <formula>E25=1</formula>
    </cfRule>
  </conditionalFormatting>
  <conditionalFormatting sqref="D27:E27">
    <cfRule type="expression" dxfId="1381" priority="139">
      <formula>E25=1</formula>
    </cfRule>
  </conditionalFormatting>
  <conditionalFormatting sqref="D28:E28">
    <cfRule type="expression" dxfId="1380" priority="138">
      <formula>E25=1</formula>
    </cfRule>
  </conditionalFormatting>
  <conditionalFormatting sqref="D29:E29">
    <cfRule type="expression" dxfId="1379" priority="137">
      <formula>E25=1</formula>
    </cfRule>
  </conditionalFormatting>
  <conditionalFormatting sqref="D30:E30">
    <cfRule type="expression" dxfId="1378" priority="136">
      <formula>E25=1</formula>
    </cfRule>
  </conditionalFormatting>
  <conditionalFormatting sqref="D31:E31">
    <cfRule type="expression" dxfId="1377" priority="135">
      <formula>E25=1</formula>
    </cfRule>
  </conditionalFormatting>
  <conditionalFormatting sqref="G26">
    <cfRule type="expression" dxfId="1376" priority="133">
      <formula>G25=1</formula>
    </cfRule>
  </conditionalFormatting>
  <conditionalFormatting sqref="F26">
    <cfRule type="expression" dxfId="1375" priority="134">
      <formula>G25=1</formula>
    </cfRule>
  </conditionalFormatting>
  <conditionalFormatting sqref="F27:G27">
    <cfRule type="expression" dxfId="1374" priority="132">
      <formula>G25=1</formula>
    </cfRule>
  </conditionalFormatting>
  <conditionalFormatting sqref="F28:G28">
    <cfRule type="expression" dxfId="1373" priority="131">
      <formula>G25=1</formula>
    </cfRule>
  </conditionalFormatting>
  <conditionalFormatting sqref="F29:G29">
    <cfRule type="expression" dxfId="1372" priority="130">
      <formula>G25=1</formula>
    </cfRule>
  </conditionalFormatting>
  <conditionalFormatting sqref="F30:G30">
    <cfRule type="expression" dxfId="1371" priority="129">
      <formula>G25=1</formula>
    </cfRule>
  </conditionalFormatting>
  <conditionalFormatting sqref="F31:G31">
    <cfRule type="expression" dxfId="1370" priority="128">
      <formula>G25=1</formula>
    </cfRule>
  </conditionalFormatting>
  <conditionalFormatting sqref="I26">
    <cfRule type="expression" dxfId="1369" priority="126">
      <formula>I25=1</formula>
    </cfRule>
  </conditionalFormatting>
  <conditionalFormatting sqref="H26">
    <cfRule type="expression" dxfId="1368" priority="127">
      <formula>I25=1</formula>
    </cfRule>
  </conditionalFormatting>
  <conditionalFormatting sqref="H27:I27">
    <cfRule type="expression" dxfId="1367" priority="125">
      <formula>I25=1</formula>
    </cfRule>
  </conditionalFormatting>
  <conditionalFormatting sqref="H28:I28">
    <cfRule type="expression" dxfId="1366" priority="124">
      <formula>I25=1</formula>
    </cfRule>
  </conditionalFormatting>
  <conditionalFormatting sqref="H29:I29">
    <cfRule type="expression" dxfId="1365" priority="123">
      <formula>I25=1</formula>
    </cfRule>
  </conditionalFormatting>
  <conditionalFormatting sqref="H30:I30">
    <cfRule type="expression" dxfId="1364" priority="122">
      <formula>I25=1</formula>
    </cfRule>
  </conditionalFormatting>
  <conditionalFormatting sqref="H31:I31">
    <cfRule type="expression" dxfId="1363" priority="121">
      <formula>I25=1</formula>
    </cfRule>
  </conditionalFormatting>
  <conditionalFormatting sqref="K26">
    <cfRule type="expression" dxfId="1362" priority="119">
      <formula>K25=1</formula>
    </cfRule>
  </conditionalFormatting>
  <conditionalFormatting sqref="J26">
    <cfRule type="expression" dxfId="1361" priority="120">
      <formula>K25=1</formula>
    </cfRule>
  </conditionalFormatting>
  <conditionalFormatting sqref="J27:K27">
    <cfRule type="expression" dxfId="1360" priority="118">
      <formula>K25=1</formula>
    </cfRule>
  </conditionalFormatting>
  <conditionalFormatting sqref="J28:K28">
    <cfRule type="expression" dxfId="1359" priority="117">
      <formula>K25=1</formula>
    </cfRule>
  </conditionalFormatting>
  <conditionalFormatting sqref="J29:K29">
    <cfRule type="expression" dxfId="1358" priority="116">
      <formula>K25=1</formula>
    </cfRule>
  </conditionalFormatting>
  <conditionalFormatting sqref="J30:K30">
    <cfRule type="expression" dxfId="1357" priority="115">
      <formula>K25=1</formula>
    </cfRule>
  </conditionalFormatting>
  <conditionalFormatting sqref="J31:K31">
    <cfRule type="expression" dxfId="1356" priority="114">
      <formula>K25=1</formula>
    </cfRule>
  </conditionalFormatting>
  <conditionalFormatting sqref="M26">
    <cfRule type="expression" dxfId="1355" priority="112">
      <formula>M25=1</formula>
    </cfRule>
  </conditionalFormatting>
  <conditionalFormatting sqref="L26">
    <cfRule type="expression" dxfId="1354" priority="113">
      <formula>M25=1</formula>
    </cfRule>
  </conditionalFormatting>
  <conditionalFormatting sqref="L27:M27">
    <cfRule type="expression" dxfId="1353" priority="111">
      <formula>M25=1</formula>
    </cfRule>
  </conditionalFormatting>
  <conditionalFormatting sqref="L28:M28">
    <cfRule type="expression" dxfId="1352" priority="110">
      <formula>M25=1</formula>
    </cfRule>
  </conditionalFormatting>
  <conditionalFormatting sqref="L29:M29">
    <cfRule type="expression" dxfId="1351" priority="109">
      <formula>M25=1</formula>
    </cfRule>
  </conditionalFormatting>
  <conditionalFormatting sqref="L30:M30">
    <cfRule type="expression" dxfId="1350" priority="108">
      <formula>M25=1</formula>
    </cfRule>
  </conditionalFormatting>
  <conditionalFormatting sqref="L31:M31">
    <cfRule type="expression" dxfId="1349" priority="107">
      <formula>M25=1</formula>
    </cfRule>
  </conditionalFormatting>
  <conditionalFormatting sqref="B33">
    <cfRule type="expression" dxfId="1348" priority="389">
      <formula>C32=1</formula>
    </cfRule>
    <cfRule type="expression" dxfId="1347" priority="390">
      <formula>C32=0</formula>
    </cfRule>
  </conditionalFormatting>
  <conditionalFormatting sqref="C33">
    <cfRule type="expression" dxfId="1346" priority="387">
      <formula>C32=1</formula>
    </cfRule>
    <cfRule type="expression" dxfId="1345" priority="388">
      <formula>C32=0</formula>
    </cfRule>
  </conditionalFormatting>
  <conditionalFormatting sqref="B34">
    <cfRule type="expression" dxfId="1344" priority="385">
      <formula>C32=0</formula>
    </cfRule>
    <cfRule type="expression" dxfId="1343" priority="386">
      <formula>C32=1</formula>
    </cfRule>
  </conditionalFormatting>
  <conditionalFormatting sqref="B35">
    <cfRule type="expression" dxfId="1342" priority="105">
      <formula>C32=0</formula>
    </cfRule>
    <cfRule type="expression" dxfId="1341" priority="106">
      <formula>C32=1</formula>
    </cfRule>
  </conditionalFormatting>
  <conditionalFormatting sqref="B36">
    <cfRule type="expression" dxfId="1340" priority="103">
      <formula>C32=0</formula>
    </cfRule>
    <cfRule type="expression" dxfId="1339" priority="104">
      <formula>C32=1</formula>
    </cfRule>
  </conditionalFormatting>
  <conditionalFormatting sqref="B37">
    <cfRule type="expression" dxfId="1338" priority="101">
      <formula>C32=0</formula>
    </cfRule>
    <cfRule type="expression" dxfId="1337" priority="102">
      <formula>C32=1</formula>
    </cfRule>
  </conditionalFormatting>
  <conditionalFormatting sqref="B38">
    <cfRule type="expression" dxfId="1336" priority="99">
      <formula>C32=0</formula>
    </cfRule>
    <cfRule type="expression" dxfId="1335" priority="100">
      <formula>C32=1</formula>
    </cfRule>
  </conditionalFormatting>
  <conditionalFormatting sqref="D33">
    <cfRule type="expression" dxfId="1334" priority="97">
      <formula>E32=1</formula>
    </cfRule>
    <cfRule type="expression" dxfId="1333" priority="98">
      <formula>E32=0</formula>
    </cfRule>
  </conditionalFormatting>
  <conditionalFormatting sqref="E33">
    <cfRule type="expression" dxfId="1332" priority="95">
      <formula>E32=1</formula>
    </cfRule>
    <cfRule type="expression" dxfId="1331" priority="96">
      <formula>E32=0</formula>
    </cfRule>
  </conditionalFormatting>
  <conditionalFormatting sqref="D34">
    <cfRule type="expression" dxfId="1330" priority="93">
      <formula>E32=0</formula>
    </cfRule>
    <cfRule type="expression" dxfId="1329" priority="94">
      <formula>E32=1</formula>
    </cfRule>
  </conditionalFormatting>
  <conditionalFormatting sqref="D35">
    <cfRule type="expression" dxfId="1328" priority="91">
      <formula>E32=0</formula>
    </cfRule>
    <cfRule type="expression" dxfId="1327" priority="92">
      <formula>E32=1</formula>
    </cfRule>
  </conditionalFormatting>
  <conditionalFormatting sqref="D36">
    <cfRule type="expression" dxfId="1326" priority="89">
      <formula>E32=0</formula>
    </cfRule>
    <cfRule type="expression" dxfId="1325" priority="90">
      <formula>E32=1</formula>
    </cfRule>
  </conditionalFormatting>
  <conditionalFormatting sqref="D37">
    <cfRule type="expression" dxfId="1324" priority="87">
      <formula>E32=0</formula>
    </cfRule>
    <cfRule type="expression" dxfId="1323" priority="88">
      <formula>E32=1</formula>
    </cfRule>
  </conditionalFormatting>
  <conditionalFormatting sqref="D38">
    <cfRule type="expression" dxfId="1322" priority="85">
      <formula>E32=0</formula>
    </cfRule>
    <cfRule type="expression" dxfId="1321" priority="86">
      <formula>E32=1</formula>
    </cfRule>
  </conditionalFormatting>
  <conditionalFormatting sqref="F33">
    <cfRule type="expression" dxfId="1320" priority="83">
      <formula>G32=1</formula>
    </cfRule>
    <cfRule type="expression" dxfId="1319" priority="84">
      <formula>G32=0</formula>
    </cfRule>
  </conditionalFormatting>
  <conditionalFormatting sqref="G33">
    <cfRule type="expression" dxfId="1318" priority="81">
      <formula>G32=1</formula>
    </cfRule>
    <cfRule type="expression" dxfId="1317" priority="82">
      <formula>G32=0</formula>
    </cfRule>
  </conditionalFormatting>
  <conditionalFormatting sqref="F34">
    <cfRule type="expression" dxfId="1316" priority="79">
      <formula>G32=0</formula>
    </cfRule>
    <cfRule type="expression" dxfId="1315" priority="80">
      <formula>G32=1</formula>
    </cfRule>
  </conditionalFormatting>
  <conditionalFormatting sqref="F35">
    <cfRule type="expression" dxfId="1314" priority="77">
      <formula>G32=0</formula>
    </cfRule>
    <cfRule type="expression" dxfId="1313" priority="78">
      <formula>G32=1</formula>
    </cfRule>
  </conditionalFormatting>
  <conditionalFormatting sqref="F36">
    <cfRule type="expression" dxfId="1312" priority="75">
      <formula>G32=0</formula>
    </cfRule>
    <cfRule type="expression" dxfId="1311" priority="76">
      <formula>G32=1</formula>
    </cfRule>
  </conditionalFormatting>
  <conditionalFormatting sqref="F37">
    <cfRule type="expression" dxfId="1310" priority="73">
      <formula>G32=0</formula>
    </cfRule>
    <cfRule type="expression" dxfId="1309" priority="74">
      <formula>G32=1</formula>
    </cfRule>
  </conditionalFormatting>
  <conditionalFormatting sqref="F38">
    <cfRule type="expression" dxfId="1308" priority="71">
      <formula>G32=0</formula>
    </cfRule>
    <cfRule type="expression" dxfId="1307" priority="72">
      <formula>G32=1</formula>
    </cfRule>
  </conditionalFormatting>
  <conditionalFormatting sqref="H33">
    <cfRule type="expression" dxfId="1306" priority="69">
      <formula>I32=1</formula>
    </cfRule>
    <cfRule type="expression" dxfId="1305" priority="70">
      <formula>I32=0</formula>
    </cfRule>
  </conditionalFormatting>
  <conditionalFormatting sqref="I33">
    <cfRule type="expression" dxfId="1304" priority="67">
      <formula>I32=1</formula>
    </cfRule>
    <cfRule type="expression" dxfId="1303" priority="68">
      <formula>I32=0</formula>
    </cfRule>
  </conditionalFormatting>
  <conditionalFormatting sqref="H34">
    <cfRule type="expression" dxfId="1302" priority="65">
      <formula>I32=0</formula>
    </cfRule>
    <cfRule type="expression" dxfId="1301" priority="66">
      <formula>I32=1</formula>
    </cfRule>
  </conditionalFormatting>
  <conditionalFormatting sqref="H35">
    <cfRule type="expression" dxfId="1300" priority="63">
      <formula>I32=0</formula>
    </cfRule>
    <cfRule type="expression" dxfId="1299" priority="64">
      <formula>I32=1</formula>
    </cfRule>
  </conditionalFormatting>
  <conditionalFormatting sqref="H36">
    <cfRule type="expression" dxfId="1298" priority="61">
      <formula>I32=0</formula>
    </cfRule>
    <cfRule type="expression" dxfId="1297" priority="62">
      <formula>I32=1</formula>
    </cfRule>
  </conditionalFormatting>
  <conditionalFormatting sqref="H37">
    <cfRule type="expression" dxfId="1296" priority="59">
      <formula>I32=0</formula>
    </cfRule>
    <cfRule type="expression" dxfId="1295" priority="60">
      <formula>I32=1</formula>
    </cfRule>
  </conditionalFormatting>
  <conditionalFormatting sqref="H38">
    <cfRule type="expression" dxfId="1294" priority="57">
      <formula>I32=0</formula>
    </cfRule>
    <cfRule type="expression" dxfId="1293" priority="58">
      <formula>I32=1</formula>
    </cfRule>
  </conditionalFormatting>
  <conditionalFormatting sqref="J33">
    <cfRule type="expression" dxfId="1292" priority="55">
      <formula>K32=1</formula>
    </cfRule>
    <cfRule type="expression" dxfId="1291" priority="56">
      <formula>K32=0</formula>
    </cfRule>
  </conditionalFormatting>
  <conditionalFormatting sqref="K33">
    <cfRule type="expression" dxfId="1290" priority="53">
      <formula>K32=1</formula>
    </cfRule>
    <cfRule type="expression" dxfId="1289" priority="54">
      <formula>K32=0</formula>
    </cfRule>
  </conditionalFormatting>
  <conditionalFormatting sqref="J34">
    <cfRule type="expression" dxfId="1288" priority="51">
      <formula>K32=0</formula>
    </cfRule>
    <cfRule type="expression" dxfId="1287" priority="52">
      <formula>K32=1</formula>
    </cfRule>
  </conditionalFormatting>
  <conditionalFormatting sqref="J35">
    <cfRule type="expression" dxfId="1286" priority="49">
      <formula>K32=0</formula>
    </cfRule>
    <cfRule type="expression" dxfId="1285" priority="50">
      <formula>K32=1</formula>
    </cfRule>
  </conditionalFormatting>
  <conditionalFormatting sqref="J36">
    <cfRule type="expression" dxfId="1284" priority="47">
      <formula>K32=0</formula>
    </cfRule>
    <cfRule type="expression" dxfId="1283" priority="48">
      <formula>K32=1</formula>
    </cfRule>
  </conditionalFormatting>
  <conditionalFormatting sqref="J37">
    <cfRule type="expression" dxfId="1282" priority="45">
      <formula>K32=0</formula>
    </cfRule>
    <cfRule type="expression" dxfId="1281" priority="46">
      <formula>K32=1</formula>
    </cfRule>
  </conditionalFormatting>
  <conditionalFormatting sqref="J38">
    <cfRule type="expression" dxfId="1280" priority="43">
      <formula>K32=0</formula>
    </cfRule>
    <cfRule type="expression" dxfId="1279" priority="44">
      <formula>K32=1</formula>
    </cfRule>
  </conditionalFormatting>
  <conditionalFormatting sqref="L33">
    <cfRule type="expression" dxfId="1278" priority="41">
      <formula>M32=1</formula>
    </cfRule>
    <cfRule type="expression" dxfId="1277" priority="42">
      <formula>M32=0</formula>
    </cfRule>
  </conditionalFormatting>
  <conditionalFormatting sqref="M33">
    <cfRule type="expression" dxfId="1276" priority="39">
      <formula>M32=1</formula>
    </cfRule>
    <cfRule type="expression" dxfId="1275" priority="40">
      <formula>M32=0</formula>
    </cfRule>
  </conditionalFormatting>
  <conditionalFormatting sqref="L34">
    <cfRule type="expression" dxfId="1274" priority="37">
      <formula>M32=0</formula>
    </cfRule>
    <cfRule type="expression" dxfId="1273" priority="38">
      <formula>M32=1</formula>
    </cfRule>
  </conditionalFormatting>
  <conditionalFormatting sqref="L35">
    <cfRule type="expression" dxfId="1272" priority="35">
      <formula>M32=0</formula>
    </cfRule>
    <cfRule type="expression" dxfId="1271" priority="36">
      <formula>M32=1</formula>
    </cfRule>
  </conditionalFormatting>
  <conditionalFormatting sqref="L36">
    <cfRule type="expression" dxfId="1270" priority="33">
      <formula>M32=0</formula>
    </cfRule>
    <cfRule type="expression" dxfId="1269" priority="34">
      <formula>M32=1</formula>
    </cfRule>
  </conditionalFormatting>
  <conditionalFormatting sqref="L37">
    <cfRule type="expression" dxfId="1268" priority="31">
      <formula>M32=0</formula>
    </cfRule>
    <cfRule type="expression" dxfId="1267" priority="32">
      <formula>M32=1</formula>
    </cfRule>
  </conditionalFormatting>
  <conditionalFormatting sqref="L38">
    <cfRule type="expression" dxfId="1266" priority="29">
      <formula>M32=0</formula>
    </cfRule>
    <cfRule type="expression" dxfId="1265" priority="30">
      <formula>M32=1</formula>
    </cfRule>
  </conditionalFormatting>
  <conditionalFormatting sqref="B40">
    <cfRule type="expression" dxfId="1264" priority="27">
      <formula>C39=1</formula>
    </cfRule>
    <cfRule type="expression" dxfId="1263" priority="28">
      <formula>C39=0</formula>
    </cfRule>
  </conditionalFormatting>
  <conditionalFormatting sqref="C40">
    <cfRule type="expression" dxfId="1262" priority="25">
      <formula>C39=1</formula>
    </cfRule>
    <cfRule type="expression" dxfId="1261" priority="26">
      <formula>C39=0</formula>
    </cfRule>
  </conditionalFormatting>
  <conditionalFormatting sqref="B41">
    <cfRule type="expression" dxfId="1260" priority="23">
      <formula>C39=0</formula>
    </cfRule>
    <cfRule type="expression" dxfId="1259" priority="24">
      <formula>C39=1</formula>
    </cfRule>
  </conditionalFormatting>
  <conditionalFormatting sqref="B42">
    <cfRule type="expression" dxfId="1258" priority="21">
      <formula>C39=0</formula>
    </cfRule>
    <cfRule type="expression" dxfId="1257" priority="22">
      <formula>C39=1</formula>
    </cfRule>
  </conditionalFormatting>
  <conditionalFormatting sqref="B43">
    <cfRule type="expression" dxfId="1256" priority="19">
      <formula>C39=0</formula>
    </cfRule>
    <cfRule type="expression" dxfId="1255" priority="20">
      <formula>C39=1</formula>
    </cfRule>
  </conditionalFormatting>
  <conditionalFormatting sqref="B44">
    <cfRule type="expression" dxfId="1254" priority="17">
      <formula>C39=0</formula>
    </cfRule>
    <cfRule type="expression" dxfId="1253" priority="18">
      <formula>C39=1</formula>
    </cfRule>
  </conditionalFormatting>
  <conditionalFormatting sqref="B45">
    <cfRule type="expression" dxfId="1252" priority="15">
      <formula>C39=0</formula>
    </cfRule>
    <cfRule type="expression" dxfId="1251" priority="16">
      <formula>C39=1</formula>
    </cfRule>
  </conditionalFormatting>
  <conditionalFormatting sqref="D40">
    <cfRule type="expression" dxfId="1250" priority="13">
      <formula>E39=1</formula>
    </cfRule>
    <cfRule type="expression" dxfId="1249" priority="14">
      <formula>E39=0</formula>
    </cfRule>
  </conditionalFormatting>
  <conditionalFormatting sqref="E40">
    <cfRule type="expression" dxfId="1248" priority="11">
      <formula>E39=1</formula>
    </cfRule>
    <cfRule type="expression" dxfId="1247" priority="12">
      <formula>E39=0</formula>
    </cfRule>
  </conditionalFormatting>
  <conditionalFormatting sqref="D41">
    <cfRule type="expression" dxfId="1246" priority="9">
      <formula>E39=0</formula>
    </cfRule>
    <cfRule type="expression" dxfId="1245" priority="10">
      <formula>E39=1</formula>
    </cfRule>
  </conditionalFormatting>
  <conditionalFormatting sqref="D42">
    <cfRule type="expression" dxfId="1244" priority="7">
      <formula>E39=0</formula>
    </cfRule>
    <cfRule type="expression" dxfId="1243" priority="8">
      <formula>E39=1</formula>
    </cfRule>
  </conditionalFormatting>
  <conditionalFormatting sqref="D43">
    <cfRule type="expression" dxfId="1242" priority="5">
      <formula>E39=0</formula>
    </cfRule>
    <cfRule type="expression" dxfId="1241" priority="6">
      <formula>E39=1</formula>
    </cfRule>
  </conditionalFormatting>
  <conditionalFormatting sqref="D44">
    <cfRule type="expression" dxfId="1240" priority="3">
      <formula>E39=0</formula>
    </cfRule>
    <cfRule type="expression" dxfId="1239" priority="4">
      <formula>E39=1</formula>
    </cfRule>
  </conditionalFormatting>
  <conditionalFormatting sqref="D45">
    <cfRule type="expression" dxfId="1238" priority="1">
      <formula>E39=0</formula>
    </cfRule>
    <cfRule type="expression" dxfId="1237" priority="2">
      <formula>E39=1</formula>
    </cfRule>
  </conditionalFormatting>
  <conditionalFormatting sqref="O39">
    <cfRule type="expression" dxfId="1236" priority="408">
      <formula>#REF!=0</formula>
    </cfRule>
    <cfRule type="expression" dxfId="1235" priority="409">
      <formula>DAY(O34)&lt;10</formula>
    </cfRule>
    <cfRule type="expression" dxfId="1234" priority="410">
      <formula>#REF!&lt;&gt;""</formula>
    </cfRule>
    <cfRule type="expression" dxfId="1233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設定</vt:lpstr>
      <vt:lpstr>2020以前祝日</vt:lpstr>
      <vt:lpstr>祝日計算</vt:lpstr>
      <vt:lpstr>年間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Mistic Code Company</dc:creator>
  <cp:lastModifiedBy>T</cp:lastModifiedBy>
  <dcterms:created xsi:type="dcterms:W3CDTF">2020-08-18T00:11:21Z</dcterms:created>
  <dcterms:modified xsi:type="dcterms:W3CDTF">2020-08-18T05:07:40Z</dcterms:modified>
</cp:coreProperties>
</file>